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updateLinks="always" defaultThemeVersion="124226"/>
  <mc:AlternateContent xmlns:mc="http://schemas.openxmlformats.org/markup-compatibility/2006">
    <mc:Choice Requires="x15">
      <x15ac:absPath xmlns:x15ac="http://schemas.microsoft.com/office/spreadsheetml/2010/11/ac" url="https://educacionbogota-my.sharepoint.com/personal/lherrera_educacionbogota_gov_co/Documents/Documents/PTEP 2026/"/>
    </mc:Choice>
  </mc:AlternateContent>
  <xr:revisionPtr revIDLastSave="0" documentId="8_{46E58DDE-1712-4632-AB5F-60BD0EB673A5}" xr6:coauthVersionLast="47" xr6:coauthVersionMax="47" xr10:uidLastSave="{00000000-0000-0000-0000-000000000000}"/>
  <bookViews>
    <workbookView xWindow="-120" yWindow="-120" windowWidth="29040" windowHeight="15720" firstSheet="6" activeTab="11" xr2:uid="{DC0E0D16-DAF4-411B-8BF4-4646242541EE}"/>
  </bookViews>
  <sheets>
    <sheet name="1.1 RIESGOS INTEGRIDAD PUBLICA" sheetId="49" r:id="rId1"/>
    <sheet name="1.2  MAPA DE RIESGOS INTEGRAL " sheetId="104" r:id="rId2"/>
    <sheet name="1.3 DEBI DILIG PREV LAVADO ACT" sheetId="73" r:id="rId3"/>
    <sheet name="1.4 CANALES DE DENUNCIA" sheetId="100" r:id="rId4"/>
    <sheet name="2. REDES Y ARTICULACION" sheetId="74" r:id="rId5"/>
    <sheet name="3.1 INF PÚB TRAN DATOS ABIER" sheetId="67" r:id="rId6"/>
    <sheet name="3.2. PLAN GESINTEGRIDAD PÚBLICA" sheetId="61" r:id="rId7"/>
    <sheet name="3.3. CUMPLIMIENTO NORMATIVO" sheetId="99" r:id="rId8"/>
    <sheet name="3.4 DIAL CORR PART REND CUENTAS" sheetId="66" r:id="rId9"/>
    <sheet name="4.1 INNOVACIÓN GEST PUB " sheetId="72" r:id="rId10"/>
    <sheet name="4.2MEJOR ATEN SERVI CIUDADANIA" sheetId="70" r:id="rId11"/>
    <sheet name="4.3 RACIONALIZACIÓN DE TRAMIT" sheetId="69" r:id="rId12"/>
    <sheet name="Hoja3" sheetId="102" state="hidden" r:id="rId13"/>
    <sheet name="Hoja4" sheetId="103" state="hidden" r:id="rId14"/>
    <sheet name="1. RIESGO CORRUPCIÓN Com" sheetId="40" state="hidden" r:id="rId15"/>
    <sheet name="Hoja1" sheetId="14" state="hidden" r:id="rId16"/>
    <sheet name="Hoja2" sheetId="58" state="hidden" r:id="rId17"/>
    <sheet name="LISTAS" sheetId="53" state="hidden" r:id="rId18"/>
    <sheet name="DATOS" sheetId="5" state="hidden" r:id="rId19"/>
  </sheets>
  <externalReferences>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_xlnm._FilterDatabase" localSheetId="0" hidden="1">'1.1 RIESGOS INTEGRIDAD PUBLICA'!$A$3:$P$3</definedName>
    <definedName name="_xlnm._FilterDatabase" localSheetId="2" hidden="1">'1.3 DEBI DILIG PREV LAVADO ACT'!$A$3:$P$3</definedName>
    <definedName name="_xlnm._FilterDatabase" localSheetId="5" hidden="1">'3.1 INF PÚB TRAN DATOS ABIER'!$B$1:$P$17</definedName>
    <definedName name="_xlnm._FilterDatabase" localSheetId="9" hidden="1">'4.1 INNOVACIÓN GEST PUB '!$B$1:$O$7</definedName>
    <definedName name="_xlnm._FilterDatabase" localSheetId="10" hidden="1">'4.2MEJOR ATEN SERVI CIUDADANIA'!$A$1:$I$12</definedName>
    <definedName name="_xlnm._FilterDatabase" localSheetId="11" hidden="1">'4.3 RACIONALIZACIÓN DE TRAMIT'!$Z$3:$Z$3</definedName>
    <definedName name="_xlnm._FilterDatabase" localSheetId="8" hidden="1">'3.4 DIAL CORR PART REND CUENTAS'!$A$3:$P$3</definedName>
    <definedName name="_xlnm.Print_Area" localSheetId="14">'1. RIESGO CORRUPCIÓN Com'!$A$1:$BE$556</definedName>
    <definedName name="_xlnm.Print_Area" localSheetId="2">'1.3 DEBI DILIG PREV LAVADO ACT'!$B$1:$O$11</definedName>
    <definedName name="_xlnm.Print_Area" localSheetId="5">'3.1 INF PÚB TRAN DATOS ABIER'!$B$1:$O$13</definedName>
    <definedName name="_xlnm.Print_Area" localSheetId="8">'3.4 DIAL CORR PART REND CUENTAS'!$A$1:$O$13</definedName>
    <definedName name="_xlnm.Print_Area" localSheetId="9">'4.1 INNOVACIÓN GEST PUB '!$B$1:$O$7</definedName>
    <definedName name="_xlnm.Print_Area" localSheetId="10">'4.2MEJOR ATEN SERVI CIUDADANIA'!$A$1:$O$12</definedName>
    <definedName name="_xlnm.Print_Area" localSheetId="11">'4.3 RACIONALIZACIÓN DE TRAMIT'!$A$1:$Q$3</definedName>
    <definedName name="Estado" localSheetId="14">#REF!</definedName>
    <definedName name="Estado" localSheetId="0">#REF!</definedName>
    <definedName name="Estado" localSheetId="2">'[1]2.RACIONALIZACIÓN DE TRAMITES '!$Q$10:$Q$62</definedName>
    <definedName name="Estado" localSheetId="3">#REF!</definedName>
    <definedName name="Estado" localSheetId="4">#REF!</definedName>
    <definedName name="Estado" localSheetId="5">'[1]2.RACIONALIZACIÓN DE TRAMITES '!$Q$10:$Q$62</definedName>
    <definedName name="Estado" localSheetId="8">#REF!</definedName>
    <definedName name="Estado" localSheetId="9">'[1]2.RACIONALIZACIÓN DE TRAMITES '!$Q$10:$Q$62</definedName>
    <definedName name="Estado" localSheetId="10">'[2]2.RACIONALIZACIÓN DE TRAMITES '!$P$10:$P$39</definedName>
    <definedName name="Estado" localSheetId="11">'4.3 RACIONALIZACIÓN DE TRAMIT'!#REF!</definedName>
    <definedName name="Estado">#REF!</definedName>
    <definedName name="INTEGRIDAD" localSheetId="2">#REF!</definedName>
    <definedName name="INTEGRIDAD" localSheetId="5">#REF!</definedName>
    <definedName name="INTEGRIDAD" localSheetId="8">#REF!</definedName>
    <definedName name="INTEGRIDAD" localSheetId="9">#REF!</definedName>
    <definedName name="INTEGRIDAD" localSheetId="10">#REF!</definedName>
    <definedName name="INTEGRIDAD" localSheetId="11">#REF!</definedName>
    <definedName name="INTEGRIDAD">#REF!</definedName>
    <definedName name="_xlnm.Print_Titles" localSheetId="14">'1. RIESGO CORRUPCIÓN Com'!$1:$8</definedName>
    <definedName name="_xlnm.Print_Titles" localSheetId="0">'1.1 RIESGOS INTEGRIDAD PUBLICA'!$2:$3</definedName>
    <definedName name="_xlnm.Print_Titles" localSheetId="2">'1.3 DEBI DILIG PREV LAVADO ACT'!$1:$3</definedName>
    <definedName name="_xlnm.Print_Titles" localSheetId="3">'1.4 CANALES DE DENUNCIA'!$3:$4</definedName>
    <definedName name="_xlnm.Print_Titles" localSheetId="4">'2. REDES Y ARTICULACION'!$2:$3</definedName>
    <definedName name="_xlnm.Print_Titles" localSheetId="5">'3.1 INF PÚB TRAN DATOS ABIER'!$1:$3</definedName>
    <definedName name="_xlnm.Print_Titles" localSheetId="8">'3.4 DIAL CORR PART REND CUENTAS'!$1:$3</definedName>
    <definedName name="_xlnm.Print_Titles" localSheetId="9">'4.1 INNOVACIÓN GEST PUB '!$1:$3</definedName>
    <definedName name="_xlnm.Print_Titles" localSheetId="10">'4.2MEJOR ATEN SERVI CIUDADANIA'!$1:$4</definedName>
    <definedName name="_xlnm.Print_Titles" localSheetId="11">'4.3 RACIONALIZACIÓN DE TRAMIT'!$1:$3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41" i="40" l="1"/>
  <c r="R40" i="40"/>
  <c r="R39" i="40"/>
  <c r="R38" i="40"/>
  <c r="R37" i="40"/>
  <c r="R36" i="40"/>
  <c r="R35" i="40"/>
  <c r="J35" i="40"/>
  <c r="K35" i="40" s="1"/>
  <c r="R571" i="40"/>
  <c r="R570" i="40"/>
  <c r="R569" i="40"/>
  <c r="R568" i="40"/>
  <c r="R567" i="40"/>
  <c r="R566" i="40"/>
  <c r="R565" i="40"/>
  <c r="R561" i="40"/>
  <c r="R560" i="40"/>
  <c r="R559" i="40"/>
  <c r="R558" i="40"/>
  <c r="R557" i="40"/>
  <c r="J557" i="40"/>
  <c r="K557" i="40"/>
  <c r="L557" i="40" s="1"/>
  <c r="M557" i="40" s="1"/>
  <c r="J9" i="40"/>
  <c r="K9" i="40" s="1"/>
  <c r="R9" i="40"/>
  <c r="R10" i="40"/>
  <c r="R11" i="40"/>
  <c r="R12" i="40"/>
  <c r="R13" i="40"/>
  <c r="R14" i="40"/>
  <c r="R15" i="40"/>
  <c r="J61" i="40"/>
  <c r="K61" i="40" s="1"/>
  <c r="R61" i="40"/>
  <c r="S61" i="40" s="1"/>
  <c r="T61" i="40" s="1"/>
  <c r="V61" i="40" s="1"/>
  <c r="W61" i="40" s="1"/>
  <c r="X61" i="40" s="1"/>
  <c r="AB61" i="40" s="1"/>
  <c r="R62" i="40"/>
  <c r="R63" i="40"/>
  <c r="R64" i="40"/>
  <c r="R65" i="40"/>
  <c r="R66" i="40"/>
  <c r="R67" i="40"/>
  <c r="R69" i="40"/>
  <c r="R70" i="40"/>
  <c r="R71" i="40"/>
  <c r="R72" i="40"/>
  <c r="R73" i="40"/>
  <c r="S69" i="40" s="1"/>
  <c r="T69" i="40" s="1"/>
  <c r="V69" i="40" s="1"/>
  <c r="W69" i="40" s="1"/>
  <c r="R74" i="40"/>
  <c r="R75" i="40"/>
  <c r="J87" i="40"/>
  <c r="K87" i="40"/>
  <c r="L87" i="40" s="1"/>
  <c r="R87" i="40"/>
  <c r="R88" i="40"/>
  <c r="R89" i="40"/>
  <c r="R90" i="40"/>
  <c r="R91" i="40"/>
  <c r="R92" i="40"/>
  <c r="R93" i="40"/>
  <c r="R95" i="40"/>
  <c r="R96" i="40"/>
  <c r="R97" i="40"/>
  <c r="R98" i="40"/>
  <c r="R99" i="40"/>
  <c r="S95" i="40" s="1"/>
  <c r="T95" i="40" s="1"/>
  <c r="V95" i="40" s="1"/>
  <c r="W95" i="40" s="1"/>
  <c r="R100" i="40"/>
  <c r="R101" i="40"/>
  <c r="J113" i="40"/>
  <c r="K113" i="40" s="1"/>
  <c r="R113" i="40"/>
  <c r="R114" i="40"/>
  <c r="R115" i="40"/>
  <c r="R116" i="40"/>
  <c r="R117" i="40"/>
  <c r="R118" i="40"/>
  <c r="R119" i="40"/>
  <c r="R121" i="40"/>
  <c r="R125" i="40"/>
  <c r="S121" i="40" s="1"/>
  <c r="T121" i="40" s="1"/>
  <c r="V121" i="40" s="1"/>
  <c r="W121" i="40" s="1"/>
  <c r="X121" i="40" s="1"/>
  <c r="R129" i="40"/>
  <c r="R134" i="40"/>
  <c r="R139" i="40"/>
  <c r="R143" i="40"/>
  <c r="R147" i="40"/>
  <c r="R157" i="40"/>
  <c r="J165" i="40"/>
  <c r="K165" i="40" s="1"/>
  <c r="R165" i="40"/>
  <c r="R166" i="40"/>
  <c r="R167" i="40"/>
  <c r="R168" i="40"/>
  <c r="R169" i="40"/>
  <c r="S165" i="40" s="1"/>
  <c r="T165" i="40" s="1"/>
  <c r="V165" i="40" s="1"/>
  <c r="W165" i="40" s="1"/>
  <c r="R170" i="40"/>
  <c r="R171" i="40"/>
  <c r="R172" i="40"/>
  <c r="S172" i="40" s="1"/>
  <c r="T172" i="40" s="1"/>
  <c r="V172" i="40" s="1"/>
  <c r="W172" i="40" s="1"/>
  <c r="R173" i="40"/>
  <c r="R174" i="40"/>
  <c r="R175" i="40"/>
  <c r="R176" i="40"/>
  <c r="R177" i="40"/>
  <c r="R178" i="40"/>
  <c r="R179" i="40"/>
  <c r="R180" i="40"/>
  <c r="R181" i="40"/>
  <c r="R182" i="40"/>
  <c r="R183" i="40"/>
  <c r="R184" i="40"/>
  <c r="R185" i="40"/>
  <c r="R186" i="40"/>
  <c r="R187" i="40"/>
  <c r="R188" i="40"/>
  <c r="R189" i="40"/>
  <c r="R190" i="40"/>
  <c r="R191" i="40"/>
  <c r="R192" i="40"/>
  <c r="R193" i="40"/>
  <c r="R194" i="40"/>
  <c r="R195" i="40"/>
  <c r="R196" i="40"/>
  <c r="S193" i="40" s="1"/>
  <c r="T193" i="40" s="1"/>
  <c r="V193" i="40" s="1"/>
  <c r="W193" i="40" s="1"/>
  <c r="R197" i="40"/>
  <c r="R198" i="40"/>
  <c r="R199" i="40"/>
  <c r="R200" i="40"/>
  <c r="R201" i="40"/>
  <c r="R202" i="40"/>
  <c r="R203" i="40"/>
  <c r="R204" i="40"/>
  <c r="R205" i="40"/>
  <c r="R206" i="40"/>
  <c r="R207" i="40"/>
  <c r="R208" i="40"/>
  <c r="R209" i="40"/>
  <c r="R210" i="40"/>
  <c r="R211" i="40"/>
  <c r="R212" i="40"/>
  <c r="R213" i="40"/>
  <c r="J215" i="40"/>
  <c r="K215" i="40"/>
  <c r="L215" i="40" s="1"/>
  <c r="R215" i="40"/>
  <c r="R218" i="40"/>
  <c r="R222" i="40"/>
  <c r="R225" i="40"/>
  <c r="R228" i="40"/>
  <c r="R231" i="40"/>
  <c r="R236" i="40"/>
  <c r="J242" i="40"/>
  <c r="K242" i="40" s="1"/>
  <c r="R242" i="40"/>
  <c r="R243" i="40"/>
  <c r="R244" i="40"/>
  <c r="R245" i="40"/>
  <c r="S242" i="40" s="1"/>
  <c r="T242" i="40" s="1"/>
  <c r="V242" i="40" s="1"/>
  <c r="W242" i="40" s="1"/>
  <c r="R246" i="40"/>
  <c r="R247" i="40"/>
  <c r="R248" i="40"/>
  <c r="R250" i="40"/>
  <c r="R251" i="40"/>
  <c r="R252" i="40"/>
  <c r="S250" i="40" s="1"/>
  <c r="T250" i="40" s="1"/>
  <c r="V250" i="40" s="1"/>
  <c r="W250" i="40" s="1"/>
  <c r="R253" i="40"/>
  <c r="R254" i="40"/>
  <c r="R255" i="40"/>
  <c r="R256" i="40"/>
  <c r="J268" i="40"/>
  <c r="K268" i="40" s="1"/>
  <c r="R268" i="40"/>
  <c r="R269" i="40"/>
  <c r="S268" i="40"/>
  <c r="T268" i="40" s="1"/>
  <c r="V268" i="40" s="1"/>
  <c r="W268" i="40" s="1"/>
  <c r="R270" i="40"/>
  <c r="R271" i="40"/>
  <c r="R272" i="40"/>
  <c r="R273" i="40"/>
  <c r="R274" i="40"/>
  <c r="R276" i="40"/>
  <c r="R277" i="40"/>
  <c r="R278" i="40"/>
  <c r="R279" i="40"/>
  <c r="R280" i="40"/>
  <c r="R281" i="40"/>
  <c r="R282" i="40"/>
  <c r="J294" i="40"/>
  <c r="K294" i="40" s="1"/>
  <c r="R294" i="40"/>
  <c r="R295" i="40"/>
  <c r="S294" i="40" s="1"/>
  <c r="T294" i="40" s="1"/>
  <c r="V294" i="40" s="1"/>
  <c r="W294" i="40" s="1"/>
  <c r="X294" i="40" s="1"/>
  <c r="AB294" i="40" s="1"/>
  <c r="R296" i="40"/>
  <c r="R297" i="40"/>
  <c r="R298" i="40"/>
  <c r="R299" i="40"/>
  <c r="R300" i="40"/>
  <c r="R302" i="40"/>
  <c r="R303" i="40"/>
  <c r="R304" i="40"/>
  <c r="R305" i="40"/>
  <c r="R306" i="40"/>
  <c r="R307" i="40"/>
  <c r="R308" i="40"/>
  <c r="S302" i="40" s="1"/>
  <c r="T302" i="40" s="1"/>
  <c r="V302" i="40" s="1"/>
  <c r="J320" i="40"/>
  <c r="K320" i="40" s="1"/>
  <c r="R320" i="40"/>
  <c r="R321" i="40"/>
  <c r="R322" i="40"/>
  <c r="S320" i="40" s="1"/>
  <c r="T320" i="40" s="1"/>
  <c r="V320" i="40" s="1"/>
  <c r="W320" i="40" s="1"/>
  <c r="R323" i="40"/>
  <c r="R324" i="40"/>
  <c r="R325" i="40"/>
  <c r="R326" i="40"/>
  <c r="R328" i="40"/>
  <c r="S328" i="40" s="1"/>
  <c r="T328" i="40" s="1"/>
  <c r="V328" i="40" s="1"/>
  <c r="W328" i="40" s="1"/>
  <c r="R329" i="40"/>
  <c r="R330" i="40"/>
  <c r="R331" i="40"/>
  <c r="R332" i="40"/>
  <c r="R333" i="40"/>
  <c r="R334" i="40"/>
  <c r="J346" i="40"/>
  <c r="K346" i="40" s="1"/>
  <c r="R346" i="40"/>
  <c r="R347" i="40"/>
  <c r="R348" i="40"/>
  <c r="R349" i="40"/>
  <c r="R350" i="40"/>
  <c r="R351" i="40"/>
  <c r="R352" i="40"/>
  <c r="R354" i="40"/>
  <c r="R355" i="40"/>
  <c r="S354" i="40" s="1"/>
  <c r="T354" i="40" s="1"/>
  <c r="V354" i="40" s="1"/>
  <c r="W354" i="40" s="1"/>
  <c r="R356" i="40"/>
  <c r="R357" i="40"/>
  <c r="R358" i="40"/>
  <c r="R359" i="40"/>
  <c r="R360" i="40"/>
  <c r="J372" i="40"/>
  <c r="K372" i="40" s="1"/>
  <c r="R372" i="40"/>
  <c r="R373" i="40"/>
  <c r="R374" i="40"/>
  <c r="R375" i="40"/>
  <c r="R376" i="40"/>
  <c r="R377" i="40"/>
  <c r="R378" i="40"/>
  <c r="S372" i="40" s="1"/>
  <c r="T372" i="40" s="1"/>
  <c r="V372" i="40" s="1"/>
  <c r="W372" i="40" s="1"/>
  <c r="R380" i="40"/>
  <c r="R381" i="40"/>
  <c r="S380" i="40" s="1"/>
  <c r="T380" i="40" s="1"/>
  <c r="V380" i="40" s="1"/>
  <c r="W380" i="40" s="1"/>
  <c r="R382" i="40"/>
  <c r="R383" i="40"/>
  <c r="R384" i="40"/>
  <c r="R385" i="40"/>
  <c r="R386" i="40"/>
  <c r="J398" i="40"/>
  <c r="K398" i="40"/>
  <c r="L398" i="40" s="1"/>
  <c r="M398" i="40" s="1"/>
  <c r="R398" i="40"/>
  <c r="R399" i="40"/>
  <c r="R400" i="40"/>
  <c r="R401" i="40"/>
  <c r="R402" i="40"/>
  <c r="R403" i="40"/>
  <c r="S398" i="40" s="1"/>
  <c r="T398" i="40" s="1"/>
  <c r="V398" i="40" s="1"/>
  <c r="W398" i="40" s="1"/>
  <c r="X398" i="40" s="1"/>
  <c r="AB398" i="40" s="1"/>
  <c r="R404" i="40"/>
  <c r="R406" i="40"/>
  <c r="R407" i="40"/>
  <c r="S406" i="40" s="1"/>
  <c r="T406" i="40" s="1"/>
  <c r="V406" i="40" s="1"/>
  <c r="R408" i="40"/>
  <c r="R409" i="40"/>
  <c r="R410" i="40"/>
  <c r="R411" i="40"/>
  <c r="R412" i="40"/>
  <c r="J424" i="40"/>
  <c r="K424" i="40"/>
  <c r="AG424" i="40" s="1"/>
  <c r="R424" i="40"/>
  <c r="R425" i="40"/>
  <c r="R426" i="40"/>
  <c r="R427" i="40"/>
  <c r="R428" i="40"/>
  <c r="R429" i="40"/>
  <c r="R430" i="40"/>
  <c r="R432" i="40"/>
  <c r="R433" i="40"/>
  <c r="S432" i="40" s="1"/>
  <c r="T432" i="40" s="1"/>
  <c r="V432" i="40" s="1"/>
  <c r="R434" i="40"/>
  <c r="R435" i="40"/>
  <c r="R436" i="40"/>
  <c r="R437" i="40"/>
  <c r="R438" i="40"/>
  <c r="J450" i="40"/>
  <c r="K450" i="40"/>
  <c r="AG450" i="40" s="1"/>
  <c r="R450" i="40"/>
  <c r="R451" i="40"/>
  <c r="S450" i="40" s="1"/>
  <c r="T450" i="40" s="1"/>
  <c r="V450" i="40" s="1"/>
  <c r="W450" i="40" s="1"/>
  <c r="X450" i="40" s="1"/>
  <c r="AB450" i="40" s="1"/>
  <c r="R452" i="40"/>
  <c r="R453" i="40"/>
  <c r="R454" i="40"/>
  <c r="R455" i="40"/>
  <c r="R456" i="40"/>
  <c r="R458" i="40"/>
  <c r="R459" i="40"/>
  <c r="S458" i="40" s="1"/>
  <c r="T458" i="40" s="1"/>
  <c r="V458" i="40" s="1"/>
  <c r="R460" i="40"/>
  <c r="R461" i="40"/>
  <c r="R462" i="40"/>
  <c r="R463" i="40"/>
  <c r="R464" i="40"/>
  <c r="J476" i="40"/>
  <c r="K476" i="40"/>
  <c r="R476" i="40"/>
  <c r="R477" i="40"/>
  <c r="S476" i="40" s="1"/>
  <c r="T476" i="40" s="1"/>
  <c r="V476" i="40" s="1"/>
  <c r="W476" i="40" s="1"/>
  <c r="X476" i="40" s="1"/>
  <c r="AB476" i="40" s="1"/>
  <c r="R478" i="40"/>
  <c r="R479" i="40"/>
  <c r="R480" i="40"/>
  <c r="R481" i="40"/>
  <c r="R482" i="40"/>
  <c r="R484" i="40"/>
  <c r="R485" i="40"/>
  <c r="S484" i="40" s="1"/>
  <c r="T484" i="40" s="1"/>
  <c r="V484" i="40" s="1"/>
  <c r="R486" i="40"/>
  <c r="R487" i="40"/>
  <c r="R488" i="40"/>
  <c r="R489" i="40"/>
  <c r="R490" i="40"/>
  <c r="J502" i="40"/>
  <c r="K502" i="40"/>
  <c r="L502" i="40" s="1"/>
  <c r="M502" i="40" s="1"/>
  <c r="R502" i="40"/>
  <c r="S502" i="40" s="1"/>
  <c r="T502" i="40" s="1"/>
  <c r="V502" i="40" s="1"/>
  <c r="W502" i="40" s="1"/>
  <c r="X502" i="40" s="1"/>
  <c r="AB502" i="40" s="1"/>
  <c r="R503" i="40"/>
  <c r="R504" i="40"/>
  <c r="R505" i="40"/>
  <c r="R506" i="40"/>
  <c r="R507" i="40"/>
  <c r="R508" i="40"/>
  <c r="R517" i="40"/>
  <c r="R518" i="40"/>
  <c r="R519" i="40"/>
  <c r="R520" i="40"/>
  <c r="R521" i="40"/>
  <c r="R522" i="40"/>
  <c r="R523" i="40"/>
  <c r="R524" i="40"/>
  <c r="J531" i="40"/>
  <c r="K531" i="40"/>
  <c r="AG531" i="40" s="1"/>
  <c r="R531" i="40"/>
  <c r="R532" i="40"/>
  <c r="S531" i="40" s="1"/>
  <c r="T531" i="40" s="1"/>
  <c r="V531" i="40" s="1"/>
  <c r="W531" i="40" s="1"/>
  <c r="R533" i="40"/>
  <c r="R534" i="40"/>
  <c r="R535" i="40"/>
  <c r="R536" i="40"/>
  <c r="R539" i="40"/>
  <c r="R540" i="40"/>
  <c r="R541" i="40"/>
  <c r="R542" i="40"/>
  <c r="S539" i="40" s="1"/>
  <c r="T539" i="40" s="1"/>
  <c r="V539" i="40" s="1"/>
  <c r="W539" i="40" s="1"/>
  <c r="R543" i="40"/>
  <c r="R544" i="40"/>
  <c r="R545" i="40"/>
  <c r="F18" i="5"/>
  <c r="L25" i="5"/>
  <c r="S565" i="40"/>
  <c r="T565" i="40"/>
  <c r="V565" i="40" s="1"/>
  <c r="W565" i="40" s="1"/>
  <c r="AG398" i="40"/>
  <c r="S9" i="40"/>
  <c r="T9" i="40" s="1"/>
  <c r="V9" i="40" s="1"/>
  <c r="W9" i="40" s="1"/>
  <c r="X9" i="40" s="1"/>
  <c r="AB9" i="40" s="1"/>
  <c r="AG87" i="40"/>
  <c r="S200" i="40"/>
  <c r="T200" i="40"/>
  <c r="V200" i="40" s="1"/>
  <c r="W200" i="40" s="1"/>
  <c r="S113" i="40"/>
  <c r="T113" i="40"/>
  <c r="V113" i="40" s="1"/>
  <c r="W113" i="40" s="1"/>
  <c r="X113" i="40" s="1"/>
  <c r="AB113" i="40" s="1"/>
  <c r="S35" i="40"/>
  <c r="T35" i="40"/>
  <c r="V35" i="40" s="1"/>
  <c r="W35" i="40" s="1"/>
  <c r="X35" i="40" s="1"/>
  <c r="AB35" i="40" s="1"/>
  <c r="S215" i="40"/>
  <c r="T215" i="40" s="1"/>
  <c r="V215" i="40" s="1"/>
  <c r="W215" i="40" s="1"/>
  <c r="X215" i="40" s="1"/>
  <c r="AB215" i="40" s="1"/>
  <c r="S186" i="40"/>
  <c r="T186" i="40" s="1"/>
  <c r="V186" i="40" s="1"/>
  <c r="W186" i="40" s="1"/>
  <c r="S87" i="40"/>
  <c r="T87" i="40" s="1"/>
  <c r="V87" i="40" s="1"/>
  <c r="W87" i="40" s="1"/>
  <c r="X87" i="40" s="1"/>
  <c r="AB87" i="40" s="1"/>
  <c r="S517" i="40"/>
  <c r="T517" i="40"/>
  <c r="V517" i="40" s="1"/>
  <c r="W517" i="40" s="1"/>
  <c r="S557" i="40"/>
  <c r="T557" i="40"/>
  <c r="V557" i="40" s="1"/>
  <c r="W557" i="40" s="1"/>
  <c r="X557" i="40" s="1"/>
  <c r="AB557" i="40" s="1"/>
  <c r="L450" i="40"/>
  <c r="M450" i="40" s="1"/>
  <c r="L476" i="40"/>
  <c r="M476" i="40" s="1"/>
  <c r="AG476" i="40"/>
  <c r="S346" i="40"/>
  <c r="T346" i="40" s="1"/>
  <c r="V346" i="40" s="1"/>
  <c r="W346" i="40" s="1"/>
  <c r="X346" i="40" s="1"/>
  <c r="AB346" i="40" s="1"/>
  <c r="S276" i="40"/>
  <c r="T276" i="40"/>
  <c r="V276" i="40" s="1"/>
  <c r="W276" i="40" s="1"/>
  <c r="S424" i="40"/>
  <c r="T424" i="40" s="1"/>
  <c r="V424" i="40" s="1"/>
  <c r="W424" i="40" s="1"/>
  <c r="X424" i="40" s="1"/>
  <c r="AB424" i="40" s="1"/>
  <c r="S207" i="40"/>
  <c r="T207" i="40"/>
  <c r="V207" i="40" s="1"/>
  <c r="W207" i="40" s="1"/>
  <c r="S179" i="40"/>
  <c r="T179" i="40" s="1"/>
  <c r="V179" i="40" s="1"/>
  <c r="W179" i="40" s="1"/>
  <c r="AF476" i="40" l="1"/>
  <c r="AE476" i="40"/>
  <c r="AH476" i="40" s="1"/>
  <c r="AI476" i="40" s="1"/>
  <c r="AG372" i="40"/>
  <c r="L372" i="40"/>
  <c r="M372" i="40" s="1"/>
  <c r="AF502" i="40"/>
  <c r="AE502" i="40"/>
  <c r="AG346" i="40"/>
  <c r="L346" i="40"/>
  <c r="M346" i="40" s="1"/>
  <c r="AF557" i="40"/>
  <c r="AE557" i="40"/>
  <c r="X165" i="40"/>
  <c r="AB165" i="40" s="1"/>
  <c r="AF424" i="40"/>
  <c r="AE424" i="40"/>
  <c r="AH424" i="40" s="1"/>
  <c r="AI424" i="40" s="1"/>
  <c r="M215" i="40"/>
  <c r="AI215" i="40"/>
  <c r="AE61" i="40"/>
  <c r="AF61" i="40"/>
  <c r="AE87" i="40"/>
  <c r="AH87" i="40" s="1"/>
  <c r="AF87" i="40"/>
  <c r="M87" i="40"/>
  <c r="AI87" i="40"/>
  <c r="AG61" i="40"/>
  <c r="L61" i="40"/>
  <c r="L320" i="40"/>
  <c r="M320" i="40" s="1"/>
  <c r="AG320" i="40"/>
  <c r="L165" i="40"/>
  <c r="AG165" i="40"/>
  <c r="AG113" i="40"/>
  <c r="L113" i="40"/>
  <c r="AE346" i="40"/>
  <c r="AH346" i="40" s="1"/>
  <c r="AI346" i="40" s="1"/>
  <c r="AF346" i="40"/>
  <c r="AE215" i="40"/>
  <c r="AF215" i="40"/>
  <c r="X242" i="40"/>
  <c r="AB242" i="40" s="1"/>
  <c r="AF450" i="40"/>
  <c r="AE450" i="40"/>
  <c r="AH450" i="40" s="1"/>
  <c r="AI450" i="40" s="1"/>
  <c r="AE113" i="40"/>
  <c r="AH113" i="40" s="1"/>
  <c r="AF113" i="40"/>
  <c r="X372" i="40"/>
  <c r="AB372" i="40" s="1"/>
  <c r="AF398" i="40"/>
  <c r="AE398" i="40"/>
  <c r="AH398" i="40" s="1"/>
  <c r="AI398" i="40" s="1"/>
  <c r="X268" i="40"/>
  <c r="AB268" i="40" s="1"/>
  <c r="AF35" i="40"/>
  <c r="AE35" i="40"/>
  <c r="AH35" i="40" s="1"/>
  <c r="X320" i="40"/>
  <c r="AB320" i="40" s="1"/>
  <c r="AE294" i="40"/>
  <c r="AF294" i="40"/>
  <c r="L9" i="40"/>
  <c r="AG9" i="40"/>
  <c r="AF9" i="40"/>
  <c r="AE9" i="40"/>
  <c r="AH9" i="40" s="1"/>
  <c r="AG242" i="40"/>
  <c r="L242" i="40"/>
  <c r="X531" i="40"/>
  <c r="AB531" i="40" s="1"/>
  <c r="AG294" i="40"/>
  <c r="L294" i="40"/>
  <c r="M294" i="40" s="1"/>
  <c r="AG268" i="40"/>
  <c r="L268" i="40"/>
  <c r="M268" i="40" s="1"/>
  <c r="AG35" i="40"/>
  <c r="L35" i="40"/>
  <c r="L531" i="40"/>
  <c r="M531" i="40" s="1"/>
  <c r="AG215" i="40"/>
  <c r="AG502" i="40"/>
  <c r="L424" i="40"/>
  <c r="M424" i="40" s="1"/>
  <c r="AG557" i="40"/>
  <c r="AE165" i="40" l="1"/>
  <c r="AH165" i="40" s="1"/>
  <c r="AF165" i="40"/>
  <c r="AE531" i="40"/>
  <c r="AH531" i="40" s="1"/>
  <c r="AI531" i="40" s="1"/>
  <c r="AF531" i="40"/>
  <c r="AH294" i="40"/>
  <c r="AI294" i="40" s="1"/>
  <c r="AF242" i="40"/>
  <c r="AE242" i="40"/>
  <c r="AH242" i="40" s="1"/>
  <c r="AH557" i="40"/>
  <c r="AI557" i="40" s="1"/>
  <c r="AF320" i="40"/>
  <c r="AE320" i="40"/>
  <c r="AH320" i="40" s="1"/>
  <c r="AI320" i="40" s="1"/>
  <c r="AH215" i="40"/>
  <c r="AH61" i="40"/>
  <c r="AE268" i="40"/>
  <c r="AH268" i="40" s="1"/>
  <c r="AI268" i="40" s="1"/>
  <c r="AF268" i="40"/>
  <c r="M113" i="40"/>
  <c r="AI113" i="40"/>
  <c r="AH502" i="40"/>
  <c r="AI502" i="40" s="1"/>
  <c r="AI242" i="40"/>
  <c r="M242" i="40"/>
  <c r="AE372" i="40"/>
  <c r="AH372" i="40" s="1"/>
  <c r="AI372" i="40" s="1"/>
  <c r="AF372" i="40"/>
  <c r="AI165" i="40"/>
  <c r="M165" i="40"/>
  <c r="AI9" i="40"/>
  <c r="M9" i="40"/>
  <c r="M61" i="40"/>
  <c r="AI61" i="40"/>
  <c r="M35" i="40"/>
  <c r="AI35" i="4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pipe</author>
  </authors>
  <commentList>
    <comment ref="H3" authorId="0" shapeId="0" xr:uid="{00000000-0006-0000-0800-000001000000}">
      <text>
        <r>
          <rPr>
            <b/>
            <sz val="9"/>
            <color rgb="FF000000"/>
            <rFont val="Tahoma"/>
            <family val="2"/>
          </rPr>
          <t xml:space="preserve">Identifique el tipo de racionalización:
</t>
        </r>
        <r>
          <rPr>
            <b/>
            <sz val="9"/>
            <color rgb="FF000000"/>
            <rFont val="Tahoma"/>
            <family val="2"/>
          </rPr>
          <t xml:space="preserve">1. Normativa.
</t>
        </r>
        <r>
          <rPr>
            <b/>
            <sz val="9"/>
            <color rgb="FF000000"/>
            <rFont val="Tahoma"/>
            <family val="2"/>
          </rPr>
          <t xml:space="preserve">2. Administrativa.
</t>
        </r>
        <r>
          <rPr>
            <b/>
            <sz val="9"/>
            <color rgb="FF000000"/>
            <rFont val="Tahoma"/>
            <family val="2"/>
          </rPr>
          <t>3. Tecnologica.</t>
        </r>
        <r>
          <rPr>
            <sz val="9"/>
            <color rgb="FF000000"/>
            <rFont val="Tahoma"/>
            <family val="2"/>
          </rPr>
          <t xml:space="preserve">
</t>
        </r>
      </text>
    </comment>
  </commentList>
</comments>
</file>

<file path=xl/sharedStrings.xml><?xml version="1.0" encoding="utf-8"?>
<sst xmlns="http://schemas.openxmlformats.org/spreadsheetml/2006/main" count="3015" uniqueCount="909">
  <si>
    <t>PROGRAMA DE TRANSPARENCIA Y ETICA PÚBLICA</t>
  </si>
  <si>
    <t>COMPONENTE 1. ADMINISTRACION DE RIESGOS/1.1 SEGUIMIENTO RIESGOS PARA LA INTEGRIDAD PÚBLICA</t>
  </si>
  <si>
    <t xml:space="preserve">MONITOREO/SEGUIMIENTO </t>
  </si>
  <si>
    <t>SEGUIMIENTO OFICINA DE CONTROL INTERNO</t>
  </si>
  <si>
    <t xml:space="preserve">SUBCOMPONENTE/ ACCIÓN ESTRATÉGICA  </t>
  </si>
  <si>
    <t>ACTIVIDADES</t>
  </si>
  <si>
    <t>META O PRODUCTO</t>
  </si>
  <si>
    <t>TIPO DE META (Sumatoria/ Porcentaje de ejecución (Demanda ))</t>
  </si>
  <si>
    <t xml:space="preserve">META 1er SEMESTRE </t>
  </si>
  <si>
    <t>META  2do SEMESTRE</t>
  </si>
  <si>
    <t>INDICADOR</t>
  </si>
  <si>
    <t>RESPONSABLE</t>
  </si>
  <si>
    <t>FECHA</t>
  </si>
  <si>
    <t>% DE  AVANCE</t>
  </si>
  <si>
    <t>ACTIVIDADES ADELANTADAS</t>
  </si>
  <si>
    <t>EFECTOS LOGRADOS</t>
  </si>
  <si>
    <t>DESCRIPCIÓN DE LAS EVIDENCIAS</t>
  </si>
  <si>
    <t xml:space="preserve">
1. Política de Administración de Riesgos</t>
  </si>
  <si>
    <t>Difundir la política de administración de riesgos</t>
  </si>
  <si>
    <t>Dos (2) Comunicaciones internas para difundir política de administración de riesgos.</t>
  </si>
  <si>
    <t>Sumatoria</t>
  </si>
  <si>
    <t>Nombre: Comunicaciones internas para difundir polìtica de administración de riesgos. 
Formula: Sumatoria de comunicaciones internas para difundir política de administración de riesgos.</t>
  </si>
  <si>
    <t>Jefe Oficina Asesora de Planeación y
Líderes de procesos</t>
  </si>
  <si>
    <t>2. Construcción del Mapa de Riesgos Integral -incluye Integridad Pública-SIGRIP-</t>
  </si>
  <si>
    <t>Realizar taller con funcionarios y contratistas de los procesos para la construcción de los  mapas de riesgos integrales, el cual incluye los  de Integridad Pública</t>
  </si>
  <si>
    <t>Un  (1) taller con orientaciones para la construcción del mapa de riesgos integrales</t>
  </si>
  <si>
    <t>Nombre: Taller realizado sobre mapas de riesgos integrales, incluyendo los riesgos para la Integridad Pública
Fórmula: taller realizado</t>
  </si>
  <si>
    <t>Jefe oficina asesora de Planeación
Procesos SED</t>
  </si>
  <si>
    <t>Construcción y aprobación de los mapas de riesgos integrales ,el cual incluye los riesgos de Integridad Pública</t>
  </si>
  <si>
    <t xml:space="preserve">Mapa de riesgos integral </t>
  </si>
  <si>
    <t xml:space="preserve">Nombre: Mapas de riesgos intergrales, el cual incluye los riesgos  para la Integridad Pública
Fórmula: Mapas de riesgos  integrales </t>
  </si>
  <si>
    <t>Jefe Oficina Asesora 
Planeación
Líderes de procesos</t>
  </si>
  <si>
    <t>Publicar los Mapas de Riesgos Integrales</t>
  </si>
  <si>
    <t>Mapas de Riesgos Integrales para la Integridad Pública definitivo publicado</t>
  </si>
  <si>
    <t>Nombre: Publicación mapa de riesgos para la integridad pública
Fórmula: Mapa de Riesgos para la Integridad Pública definitivo Publicado en la Página de la SED</t>
  </si>
  <si>
    <t>Jefe oficina asesora de planeación y Jefe de Oficina Asesora de Comunicación y Prensa</t>
  </si>
  <si>
    <t>Divulgar la publicación  de los mapas de riesgos integrales, el cual incluye los riesgos para la Integridad Pública</t>
  </si>
  <si>
    <t>Una (1) divulgación de la publicación de los Mapas de Riegos Integrales</t>
  </si>
  <si>
    <t>Nombre: Divulgación de la publicación de los Mapas de Riesgos Integrales, el cual inlcuye los riesgos para la Integridad Pública 
Fórmula: Mapas de riesgos integrales divulgados</t>
  </si>
  <si>
    <t>Jefe oficina Asesora de Planeación y Jefe de Oficina Asesora de Comunicación
y Prensa</t>
  </si>
  <si>
    <t>3. Consulta y divulgación</t>
  </si>
  <si>
    <t>Divulgar   por diferentes medios el Programa de Transparencia y Etica Pública -PTEP- a sus grupos de valor y a la ciudadanía. Se va a realizar minimo una divulgación por cada versión del PTEP.</t>
  </si>
  <si>
    <t>Utilizar diferentes medios de comunicación  como (web, intranet, correo electrónico, redes sociales o comunicaciones) para divulgar el PTEP</t>
  </si>
  <si>
    <t>Porcentaje</t>
  </si>
  <si>
    <t>Nombre: acciones de divulgación realizadas 
Formula: Número de acciones de divulgacion  realizadas por cada versión del PTEP</t>
  </si>
  <si>
    <t>Jefe Oficina Asesora de Planeación/Oficina Asesora de Comunicación y Prensa/Lideres de componentes y acciones estratégicas del PTEP</t>
  </si>
  <si>
    <t>Realizar  con motivo del dia nacional de Lucha contra la corrupcion divulgación del  Programa de Transparencia, su respectivo Plan de Ejecución y Monitoreo  y el reporte de  Evaluación (Ley 668 de 2001, declara anualmente el 18 de agosto como Día Nacional de la Lucha Contra la Corrupción, Anexo Técnico del Decreto 1122 de 2024, tabla 11 Proceso de Comunicación,  item 7 Comunicación pág. 52 y  Lineamientos Técnicos Distritales para la implementación  de los programas  de Transparencia y Etica Pública,  etapa 8. Comunicación pág 33)</t>
  </si>
  <si>
    <t>Divulgación a través de los diferentes canales de comunicación de la SED del PTEP en el marco del dia nacional  de lucha contra la corrupción</t>
  </si>
  <si>
    <t>Nombre: Divulgación del PTEP de la SED en el marco del dia nacional  de lucha contra la corrupción
Formula: Divulgación del PTEP de la SED en el marco del dia nacional  de lucha contra la corrupción planeada / Divulgación realizada</t>
  </si>
  <si>
    <t>Jefe Oficina Asesora de Planeación/Jefe Oficina Asesora de Comunicación y Prensa/Lideres de componentes y acciones estratégicas del PTEP</t>
  </si>
  <si>
    <t xml:space="preserve">Realizar  con motivo del dia internacional de Lucha contra la corrupcion campaña de divulgación al exterior de la  SED sobre el Programa de Transparencia, su respectivo Plan de Ejecución y Monitoreo  y el reporte de  Evaluación (Ley 970 DE 2005, aprueba la "Convención de las Naciones Unidas contra la Corrupción", adoptada por la Asamblea General de las Naciones Unidas, en Nueva York, el 31 de octubre de 2003, establecer  el 9 de diciembre como Día Internacional de Lucha Contra la Corrupción, Anexo Técnico del Decreto 1122 de 2024, tabla 11 Proceso de Comunicación,  item 7 Comunicación pág. 52,  y  Lineamientos Técnicos Distritales para la implementación  de los programas  de Transparencia y Etica Pública,  etapa 8. Comunicación pág 33)
</t>
  </si>
  <si>
    <t>Divulgación a través de los diferentes canales de comunicación de la SED del PTEP en el marco del dia internacional  de lucha contra la corrupción</t>
  </si>
  <si>
    <t>Nombre: Divulgación del PTEP de la SED en el marco del dia internacional  de lucha contra la corrupción
Formula: Divulgación del PTEP de la SED en el marco del dia internacional  de lucha contra la corrupción / Divulgación realizada</t>
  </si>
  <si>
    <t xml:space="preserve">4. Aprobación </t>
  </si>
  <si>
    <t xml:space="preserve">Aprobar la actualización del Programa de Transparencia y Etica Pública. </t>
  </si>
  <si>
    <t>Programa de Transparencia y Etica Pública aprobado por el Comite de Gestión y Desempeño Instiucional de la SED</t>
  </si>
  <si>
    <t>Documento aprobado del Programa de Transparencia y Etica Pública de la SED</t>
  </si>
  <si>
    <t>Comite  Institucional de Gestión y Desempeño de la SED</t>
  </si>
  <si>
    <t>5. Monitoreo/autocontrol</t>
  </si>
  <si>
    <t>Realizar monitoreo/autocontrol al Programa de Transparencia y Etica Pública</t>
  </si>
  <si>
    <t>Dos (2) monitoreos/autocontrol anuales a los componentes del Programa de Transparencia y Etica Pública</t>
  </si>
  <si>
    <t>Nombre: Monitoreo/Autocontrol llevados a cabo
Fórmula: cantidad de monitoreos/autocontroles realizados  al programa de Transparencia y Etica Pública</t>
  </si>
  <si>
    <t>Líder de cada proceso/Lideres de componentes y acciones estratégicas del PTEP</t>
  </si>
  <si>
    <t>6. Seguimiento</t>
  </si>
  <si>
    <t>Efectuar seguimiento al Mapa de Riesgos Integral, que incluye los riesgos de integridad pública</t>
  </si>
  <si>
    <t>Dos (2) seguimientos anuales realizados al Mapa de Riesgos Integral</t>
  </si>
  <si>
    <t>Nombre: Seguimientos anuales realizados al mapa de riesgos integral  Formula: 
Número de Seguimientos anuales realizados al mapa de riesgos integral</t>
  </si>
  <si>
    <t>Oficina de Control Interno</t>
  </si>
  <si>
    <t xml:space="preserve">La Guía para la Gestión Integral del Riesgo en Entidades Públicas, versión 7, septiembre de 2025 dispone en el numeral 3.12 Consolidación Mapa de Riesgos integral (p.68): </t>
  </si>
  <si>
    <t xml:space="preserve">A partir de la aplicación de cada uno de los pasos metodológicos explicados en esta Guía se procede con la elaboración y consolidación del mapa integral de riesgos, para lo cual se propone una matriz de riesgo por proceso, acompañada de un esquema gráfico que resume los análisis adelantados y permite contar con una visión integral de las diferentes tipologías de riesgos aplicables a cada proceso. Es necesario tener en cuenta que los mapas de riesgos por proceso deben vincular las tipologías de riesgo aplicables, de acuerdo con las características de cada proceso, su complejidad, interacción con otros procesos, recursos, productos y servicios que gestiona, usuarios que atiende, bien sea internos o externos, con el fin de contar con mapas integrales.
De acuerdo con la política de riesgos de la Secretaría de Educación del Distrito, los lideres de proceso con sus respectivos equipos de trabajo como primera línea de defensa reportarán en los meses de julio y enero , los seguimientos a los controles definidos para la mitigación de los riesgos, dichos seguimientos se podrán consultar en el siguiente enlace: </t>
  </si>
  <si>
    <t>Enlace al mapa de riegos integral 2027:</t>
  </si>
  <si>
    <t>https://app.powerbi.com/view?r=eyJrIjoiNjYyZWQ0ZjgtYjQwNC00NDc4LWI3MWItZTFhNmE2MDZhMDgxIiwidCI6IjM3MTE3OWI1LWM4YTAtNDNiZS04MDgzLTk1YmFiMjZiYzY1MCIsImMiOjR9&amp;embedImagePlaceholder=true&amp;pageName=90366e5e4e006db5284e</t>
  </si>
  <si>
    <t> </t>
  </si>
  <si>
    <t>COMPONENTE 1. ADMINISTRACION DE RIESGOS/1.3 MEDIDAS DE DEBIDA DILIGENCIA Y PREVENCIÓN DE LAVADO DE ACTIVOS</t>
  </si>
  <si>
    <t>META Y PRODUCTO</t>
  </si>
  <si>
    <t>TIPO DE META          (Sumatoria/Porcentaje de ejecución (Demanda))</t>
  </si>
  <si>
    <t>META 1er SEMESTRE</t>
  </si>
  <si>
    <t>META 2do SEMESTRE</t>
  </si>
  <si>
    <t>INDICADORES</t>
  </si>
  <si>
    <t>% AVANCE</t>
  </si>
  <si>
    <t xml:space="preserve">SEGUIMIENTO OFICINA DE CONTROL INTERNO </t>
  </si>
  <si>
    <t>1.Adecuación Institucional para cumplir con la debida diligencia</t>
  </si>
  <si>
    <r>
      <rPr>
        <sz val="10"/>
        <color rgb="FF00B050"/>
        <rFont val="Arial"/>
      </rPr>
      <t>Mantener</t>
    </r>
    <r>
      <rPr>
        <sz val="10"/>
        <color rgb="FF000000"/>
        <rFont val="Arial"/>
      </rPr>
      <t xml:space="preserve"> las políticas dentro del sistema de Gestión de Riesgos  Sistema de Administración de de Riesgos de Lavado de Activos y Financiación del Terrorismo-SARLAFT- para la entidad </t>
    </r>
  </si>
  <si>
    <t>Política general dentro de la SED en gestión del Riesgo LAFT.</t>
  </si>
  <si>
    <t xml:space="preserve">Política SARLAFT al interior de la SED </t>
  </si>
  <si>
    <t>Oficial de Cumplimiento, LA/FT/FP con el apoyo del  Especialista SARLAFT de la OAP</t>
  </si>
  <si>
    <t>De conformidad con los lineamientos establecidos en el numeral 6.3.5.3 de la Guía para la Gestión Integral del Riesgo en Entidades Públicas, Versión 7.0, de la Secretaría de Transparencia de la Presidencia de la República, se deberá informar y actualizar los datos de la persona que asume el cargo de Oficial de Cumplimiento en la entidad.
Asimismo, deberá registrarse la novedad ante la Unidad de Información y Análisis Financiero (UIAF), respecto del Oficial de Cumplimiento (OC) principal y/o suplente, cuando corresponda. De igual manera, se deberá realizar la validación y el registro de la información ante el Departamento Administrativo de la Función Pública, de conformidad con los requisitos aplicables, en caso de que exista novedad.</t>
  </si>
  <si>
    <r>
      <rPr>
        <sz val="10"/>
        <color rgb="FF000000"/>
        <rFont val="Arial"/>
      </rPr>
      <t xml:space="preserve">Proceso de Actualización de los registros ante la UIAF </t>
    </r>
    <r>
      <rPr>
        <sz val="10"/>
        <color rgb="FF00B050"/>
        <rFont val="Arial"/>
      </rPr>
      <t>y la Secretaria de Transparencia de la Presidencia de la República</t>
    </r>
    <r>
      <rPr>
        <sz val="10"/>
        <color rgb="FF000000"/>
        <rFont val="Arial"/>
      </rPr>
      <t xml:space="preserve"> como sujeto obligado y asi como la del Oficial de Cumplimiento Principal y/o suplente para el caso que no exista continuidad de la responsabilidad en la SED</t>
    </r>
  </si>
  <si>
    <r>
      <rPr>
        <sz val="10"/>
        <color rgb="FF000000"/>
        <rFont val="Arial"/>
      </rPr>
      <t xml:space="preserve">Registros  de asignación del Oficial de Cumplimiento ante la UIAF </t>
    </r>
    <r>
      <rPr>
        <sz val="10"/>
        <color rgb="FF00B050"/>
        <rFont val="Arial"/>
      </rPr>
      <t>y la Secretaria de Transparencia de la Presidencia de la República</t>
    </r>
  </si>
  <si>
    <t>Socializar la Cultura en prevención del lavado de activos y financiación del Terrorismo y Financiación de la Proliferación dentro de la SED con la Debida diligencia.</t>
  </si>
  <si>
    <t>Socializar el fortalecimiento de la cultura en prevención del LAFT al interior de la SED</t>
  </si>
  <si>
    <t>Comunicaciones charlas y de Socialización de fortalecimiento de la cultura de LAFT.</t>
  </si>
  <si>
    <t>Oficial de Cumplimiento, LA/FT/FP con el apoyo del  Especialista SARLAFT de la OAP - Direccion de Talento Humano</t>
  </si>
  <si>
    <t>2. Construcción del plan de trabajo para adaptar  y/o desarrollar la debida diligencia</t>
  </si>
  <si>
    <t>Actualizacion de Manual SARLAFT y Debida Diligencia en el conocimiento de las Contrapartes  y los anexos para la aplicación de los controles LA/FT/FP en la SED. (Actividad para dar cumplimiento al Sistema de Gestión de riesgos para la Inegridad Pública númeral 6.3.5.2 Debida Diligencia en El conocimiento de las Contraparftes  pag 136 a la 145 de la Guía para la gestion Integral del riesgos en entidades Públicas V.7 2025).
Decreto 997 del 04 de agosto de 2026 Cláusulas y compromisos anticorrupción que deben quedar en los contratos y consultas en listas vinculantes y restrictivas</t>
  </si>
  <si>
    <t>Manual SARLAFT y Debida Diligencia  actualizado y los anexos determinados para la Gestión del Riesgo LA/FT/FP</t>
  </si>
  <si>
    <t>Porcentaje de avance ejecutado para la Elaborar la actualización del Manual SARLAFT y Debida Diligencia y sus anexos /Porcentaje de avance programado.</t>
  </si>
  <si>
    <t>Equipo de Tecnico  de Integridad  SARLAFT y cumplimiento Normativo   - Oficial de Cumplimiento Persona encargada del LA/FT/FP SARLAFT - Especialista SARLAFT de la OAP</t>
  </si>
  <si>
    <t>Actualizar las bases abiertas a ser consultadas dentro del proceso de vinculación de contrapartes para una Debida Diligencia dentro del SARLAFT</t>
  </si>
  <si>
    <t>Herramientas de Bases abiertas para consulta al interior de la SED</t>
  </si>
  <si>
    <t xml:space="preserve"># de Bases Abiertas disponibles </t>
  </si>
  <si>
    <t>3.Gestión de la debida diligencia</t>
  </si>
  <si>
    <t xml:space="preserve">Definir los requisitos mínimos para la Debida Diligencia en la  vinculación de las contrapartes en temas de SARLAFT, dentro de la SED  </t>
  </si>
  <si>
    <t>Lista de Chequeo dentro de la vinculación de terceros en la SED</t>
  </si>
  <si>
    <t>Lista de chequeo Datos LAFT</t>
  </si>
  <si>
    <t>Oficial de Cumplimiento o Persona encargada del Sistema LA/FT/FP - Dirección de Contratación - Dirección de Talento Humano - Dirección de Servicios Administrativos-Dirección de Dotaciones Escolares -Dirección Financiera - OTIC - Otras áreas de interes del riesgo LA/FT/FP.</t>
  </si>
  <si>
    <t>Actualizar el proceso de la identificacion de la  vinculación de terceros identificados como Personas Expuestas Politicamente-PEP- con la debida diligencia ampliada dentro de la SED</t>
  </si>
  <si>
    <t xml:space="preserve">Procedimiento PEPS debida diligencia ampliada </t>
  </si>
  <si>
    <t>Conocimiernto de la contraparte / Información LAFT</t>
  </si>
  <si>
    <t>Oficial de Cumplimiento principal y Suplente o Persona encargada del SARLAFT, FP y Especialista SARLAFT de la OAP</t>
  </si>
  <si>
    <t>Elaborar el procedimiento para el reporte de operaciones Sospechosas de la SED. (Actividad para dar cumplimiento al Sistema de Gestión de riesgos para la Integridad Pública númeral 6.3.5 Operación  pag 125 y 126 de la Guía para la gestion Integral del riesgos en entidades Públicas V.7 2025, y el númeral 6.3.5.4 Herramientas de gestión del Riesgo literal d. Pag 151)</t>
  </si>
  <si>
    <t>Elaborar el procedimiento para el reporte de operaciones Sospechosas de la SED.</t>
  </si>
  <si>
    <t>Porcentaje de avance ejecutado para la Elaborar el Procedimiento para el reporte de operaciones sospechosas / Porcentaje de avance programado.</t>
  </si>
  <si>
    <t>Oficial de Cumplimiento y Oficina Asesora de Planeación</t>
  </si>
  <si>
    <t xml:space="preserve">4. Función de Cumplimiento </t>
  </si>
  <si>
    <t>Promover el cumplimiento del Sistema de Gestion de Riesgos para la entidad Publica SIGRIP.</t>
  </si>
  <si>
    <t>Talleres de socializacion de los elementos del  Sistema de Gestion de Riesgos para la entidad Publica SIGRIP.</t>
  </si>
  <si>
    <t xml:space="preserve">Sumatoria </t>
  </si>
  <si>
    <t>No. de Talleres ejecutados/Talleres programados</t>
  </si>
  <si>
    <t>Oficial de Cumplimiento principal y Especialista SARLAFT de la OAP</t>
  </si>
  <si>
    <t>Oficial de Cumplimiento</t>
  </si>
  <si>
    <t>Evaluar el cumplimiento del Sistema de Gestión de Riesgos para la entidad Publica SIGRIP al interior de la SED</t>
  </si>
  <si>
    <t xml:space="preserve">Informe del resultado de la evaluación realizado al SIGRIP </t>
  </si>
  <si>
    <t xml:space="preserve">Informe presentado sobre los resultados del SIGRIP de la SED </t>
  </si>
  <si>
    <r>
      <rPr>
        <b/>
        <sz val="12"/>
        <color rgb="FF000000"/>
        <rFont val="Arial"/>
      </rPr>
      <t xml:space="preserve">COMPONENTE 1. ADMINISTRACION DE RIESGOS/1.4 CANALES DE DENUNCIA </t>
    </r>
    <r>
      <rPr>
        <b/>
        <sz val="12"/>
        <color rgb="FF4F6228"/>
        <rFont val="Arial"/>
      </rPr>
      <t>POR PRESUNTOS ACTOS DE CORRUPCION</t>
    </r>
  </si>
  <si>
    <t>META 2dor SEMESTRE</t>
  </si>
  <si>
    <t>1.4  Acción Estratégica Canales de Denuncia</t>
  </si>
  <si>
    <t>1,4,1</t>
  </si>
  <si>
    <t>Consolidar en los informes mensuales de PQRSDF el reporte de las denuncias por temas de corrupción ingresadas a la entidad a través del aplicativo Bogotá Te Escucha</t>
  </si>
  <si>
    <t>Elaborar doce (12) informes en el año  a partir de diciembre del año inmediatamente anterior hasta noviembre del año en curso.</t>
  </si>
  <si>
    <t>(Número de Informes realizados/Informes  programados en el año)*100%</t>
  </si>
  <si>
    <t>Oficina de Servicio al Ciudadano</t>
  </si>
  <si>
    <t>1,4,2</t>
  </si>
  <si>
    <t>Difundir los Canales de Denuncias de actos de corrupción</t>
  </si>
  <si>
    <t>Diseñar e implementar una campaña de divulgación que incluya mínimo seis (6) comunicaciones internas o externas para difundir los canales de denuncia de actos de corrupción y guia de protección al denunciante por los diferentes medios y canales institucionales.</t>
  </si>
  <si>
    <t>Nombre: Campaña de divulgación. La cual podrá contener entre otros, comunicaciones internas y externas para difundir los canales de denuncia y la guia de protección al denunciante.
Formula: Sumatoria de comunicaciones internas y externas para difundir los canales de denuncia y la guia de protección al denunciante.</t>
  </si>
  <si>
    <t>Dirección de Talento Humano - Oficina de Servicio al Ciudadano - Oficina Asesora de Comunicación y Prensa.</t>
  </si>
  <si>
    <t>1,4,3</t>
  </si>
  <si>
    <t>En el marco de las sesiones trimestrales del Equipo Técnico de Integridad, Sarlaft y Cumplimiento Normativo, realizar una mesa técnica para revisar integralmente los canales de denuncia por actos de corrupción, de conformidad con los lineamientos técnicos distritales para la implementación de los Programas de Transparencia y Ética Pública, incluyendo la revisión de los principios aplicables, los mecanismos de debida diligencia y los procedimientos para la gestión de las denuncias.</t>
  </si>
  <si>
    <t>Un (1) acta de la mesa técnica en la que se consignen los resultados de la revisión integral de los canales de denuncia por actos de corrupción, incluyendo los aspectos relacionados con los principios aplicables, los mecanismos de debida diligencia y los procedimientos para la gestión de las denuncias, así como los ajustes o acciones de mejora que, de ser necesarios, se identifiquen</t>
  </si>
  <si>
    <t>Número de actas de mesa técnica elaboradas como resultado de la revisión integral de los canales de denuncia por actos de corrupción.</t>
  </si>
  <si>
    <t>Oficina de Servicio al Ciudadano - Oficina de Control Disciplinario (Instrucción y Juzgamiento) - Oficina Asesora Jurídica - Oficina Asesora de Comunicación y Prensa - Dirección de Talento Humano.</t>
  </si>
  <si>
    <t>1,4,4</t>
  </si>
  <si>
    <t xml:space="preserve">Consolidar los reportes de las denuncias por actos de corrupción recibidas y tramitadas por las áreas técnicas, con el fin de realizar seguimiento a su gestión e identificar oportunidades de mejora, incluyendo información sobre el número de denuncias recibidas, clase de reporte ( denuncia/ queja),canal de recepción, si allega evidencias, tipificación, si reporta  la razón de la inhabilidad, incompatibilidad o el conflicto de intereses, el estado en que se encuentra ( abierta, cerrada), junto con las conclusiones de la mesa técnica respecto de revisar integralmente los canales de denuncia. Los resultados serán presentados ante el Comité Institucional de Gestión y Desempeño </t>
  </si>
  <si>
    <t>Un (1) informe consolidado de las denuncias por actos de corrupción recibidas y tramitadas, junto con las conclusiones de la mesa técnica respecto de revisar integralmente los canales de denuncia para su presentación ante el Comité Institucional de Gestión y Desempeño en el marco de sus funciones como órgano de cumplimiento normativo.</t>
  </si>
  <si>
    <t>Nombre: Informe consolidado denuncias 2027
Fórmula: Un Documento Informe consolidado denuncias 2027</t>
  </si>
  <si>
    <t>Oficina Asesora Juridica</t>
  </si>
  <si>
    <t>COMPONENTE  2. REDES  Y ARTICULACION
2.1. Acción estratégica Redes Internas/2.2 Acción estratégica Redes Externas</t>
  </si>
  <si>
    <t>TIPO DE META (Sumatoria/ Porcentaje de ejecución (Demanda))</t>
  </si>
  <si>
    <t>META 2do  SEMESTRE</t>
  </si>
  <si>
    <t xml:space="preserve">
2.1. Acción estratégica Redes Internas</t>
  </si>
  <si>
    <t>2,1,1</t>
  </si>
  <si>
    <t>Identificar las redes internas - Equipos de gestión y desempeño institucional relacionados con los contenidos del Programa de Transparencia y Ética Pública</t>
  </si>
  <si>
    <t>Matriz con identificación de las redes internas - Equipos de gestión y desempeño institucional</t>
  </si>
  <si>
    <t>Matriz redes internas. Equipos de gestión y desempeño institucional relacionados con los contenidos del Programa de Transparencia y Ética Pública</t>
  </si>
  <si>
    <t>Líderes de componentes y acciones estratégicas del Programa de Transparencia y Ética Pública</t>
  </si>
  <si>
    <t>2.2 Acción estratégica Redes Externas</t>
  </si>
  <si>
    <t>2,2,1</t>
  </si>
  <si>
    <t xml:space="preserve">Identificar las redes externas - Inventario Único de Instancias de Coordinación que reporta la SED </t>
  </si>
  <si>
    <t xml:space="preserve">Matriz inventario único de Instancias de  Coordinación </t>
  </si>
  <si>
    <t xml:space="preserve">Matriz redes externas. Inventario Único de Instancias de Coordinación </t>
  </si>
  <si>
    <t>PROGRAMA DE TRANSPARENCIA Y ETICA PÚBLICA 2026</t>
  </si>
  <si>
    <t>COMPONENTE 3. MODELO ESTADO ABIERTO
3.1 ACCESO A LA INFORMACION PÚBLICA, TRANSPARENCIA Y USO DE DATOS ABIERTOS</t>
  </si>
  <si>
    <t>MONITOREO/SEGUIMIENTO</t>
  </si>
  <si>
    <t>TIPO DE META          (Sumatoria/Porcentaje de ejecución(Demanda))</t>
  </si>
  <si>
    <t>1. Lineamientos de transparencia activa</t>
  </si>
  <si>
    <t>Revisar y actualizar permanentemente la información en el portal web de la Entidad Cada área, según corresponda a cada área, de acuerdo con lo estipulado en la Ley 1712 de 2014, la resolución reglamentaria 1519 de 2020 y las recomendaciones de la Oficina de Control Interno.</t>
  </si>
  <si>
    <t>Portal Web de la entidad actualizado al 100%</t>
  </si>
  <si>
    <t>Número de ítems del portal web con información publicada y actualizada / Número de ítems del portal Web</t>
  </si>
  <si>
    <t xml:space="preserve">Oficina Asesora de Planeación  </t>
  </si>
  <si>
    <t>Realizar seguimiento al Menú Participa para mantener actualizada la información, garantizando la solicitud de información a las áreas responsables y el cargue en la misma, teniendo en cuenta lo estipulado en la Ley 1712 de 2014, la resolución reglamentaria 1519 de 2020, los "Lineamientos para publicar información en el Menú Participa sobre participación ciudadana en la gestión pública" de la Función Pública y las recomendaciones de la Oficina de Control Interno.</t>
  </si>
  <si>
    <t>Menú Participa de la entidad actualizado al 100%</t>
  </si>
  <si>
    <t>Número de ítems del Menú Participa con información publicada y actualizada / Número total de ítems del Menú Participa</t>
  </si>
  <si>
    <t>Dirección de Participación y Relaciones Interinstitucionales (seguimiento y solicitudes)
Oficina Asesora de Comunicaciones y Prensa (cargue)</t>
  </si>
  <si>
    <t xml:space="preserve">Registro y cumplimiento en la plataforma de la Veeduría Distrital: Colibrí de los compromisos adquiridos por la Entidad con la ciudadanía </t>
  </si>
  <si>
    <t>Registro en Colibrí del 100% de los compromisos adquiridos y su cierre, según se definió con la ciudadanía a través de los espacios o instancias de participación, o de los que solicitan directamente a la Secretaría a través de sus canales de comunicación.</t>
  </si>
  <si>
    <t>Número de compromisos registrados y cumplidos en la plataforma colibrí / Número de compromisos adquiridos y finalizados</t>
  </si>
  <si>
    <t>2. Lineamientos de transparencia pasiva</t>
  </si>
  <si>
    <t>Realizar seguimiento mensual al nivel de oportunidad en la respuesta a las solicitudes. (mes vencido)</t>
  </si>
  <si>
    <t>Realizar 12  informes  durante la vigencia que fortalezca el Servicio al Ciudadano, los cuales se reportarán desde diciembre de la vigencia anterior a noviembre del año en curso.</t>
  </si>
  <si>
    <t xml:space="preserve">
Número de informes del nivel de oportunidad en las respuestas publicados </t>
  </si>
  <si>
    <t>Oficina de Servicio al Ciudadano.</t>
  </si>
  <si>
    <t> Medir mensualmente la calidad en las respuestas del Sistema Distrital de Quejas y Soluciones SDQS. (mes vencido)</t>
  </si>
  <si>
    <t>Número de informes de Calidad en la respuesta publicados</t>
  </si>
  <si>
    <t>3. Elaboración de Instrumentos de Gestión de Información</t>
  </si>
  <si>
    <t>Publicar en el Portal Institucional el Esquema de Publicación de Información.</t>
  </si>
  <si>
    <t>Realizar una actualización del Esquema de Publicación de la sección de transparencia</t>
  </si>
  <si>
    <t>Número de esquemas de Publicación publicados</t>
  </si>
  <si>
    <t>Oficina Asesora de Comunicación y Prensa</t>
  </si>
  <si>
    <t>4. Criterio diferencial de accesibilidad</t>
  </si>
  <si>
    <t>Generar contenidos con características de accesibilidad para la población con alguna discapacidad auditiva y/o visual.</t>
  </si>
  <si>
    <t>Realizar un informe con la muestra de contenidos publicados en los canales digitales de la entidad frente a temas con principios de contenido accesible para población con algun tipo de discapacidad.</t>
  </si>
  <si>
    <t xml:space="preserve">Número de informes de acciones de accesibilidad web publicados </t>
  </si>
  <si>
    <t>5. Monitoreo del acceso a la información pública</t>
  </si>
  <si>
    <t>Publicar los reportes de conformidad con lo citado en el artículo 52 del decreto reglamentario 103/2015. (mes vencido)</t>
  </si>
  <si>
    <t>Realizar  doce (12)  informes  durante la vigencia que fortalezcan el Servicio al Ciudadano, los cuales se reportarán desde diciembre de la vigencia anterior a noviembre del año en curso.</t>
  </si>
  <si>
    <t>Número de informes de acceso a la información publicados</t>
  </si>
  <si>
    <t>Realizar seguimiento a la implementación de la normatividad vigente en transparencia y acceso a la información pública.</t>
  </si>
  <si>
    <t>Dos (2) Informes de Transparencia y Acceso a la Información Pública</t>
  </si>
  <si>
    <t> Número de informes de seguimiento elaborados y publicados</t>
  </si>
  <si>
    <t> Oficina de Control Interno</t>
  </si>
  <si>
    <t>Documentar el seguimiento periódico de solicitudes de acceso a la información y Presentación de resultados de seguimiento de solicitudes de acceso a la Alta Dirección</t>
  </si>
  <si>
    <t>Dos (2) Informes de seguimiento a PQRS</t>
  </si>
  <si>
    <t>Número de seguimientos  en el informe semestral de PQRS.</t>
  </si>
  <si>
    <t>6. Apertura de datos para los ciudadanos y grupos de interés</t>
  </si>
  <si>
    <t>Efectuar convocatoria interna a las áreas para la identificación, procesamiento y apertura de datos abiertos de la SED desde sus sistemas de información, a fin de facilitar su uso y aplicación, según Guía Datos Abiertos SED.</t>
  </si>
  <si>
    <t>100% Datos abiertos identificados en la entidad publicados en el Link transparencia institucional y portales de datos abiertos Nacional y Distrital</t>
  </si>
  <si>
    <t>Convocatorias realizadas / Convocatorias programadas</t>
  </si>
  <si>
    <t xml:space="preserve">Oficina de las Tecnologías de la Información </t>
  </si>
  <si>
    <t>7. Entrega de información en lenguaje sencillo que de cuenta de la gestión institucional</t>
  </si>
  <si>
    <t>Generar y/o  publicar productos comunicativos de acuerdo a los requerimientos relacionados a los resultados de la gestión institucional de la entidad.</t>
  </si>
  <si>
    <t>100% de productos comunicativos elaborados y/o publicados por demanda, sobre cumplimiento de metas y/o gestión institucional presentado a la comunidad de forma clara y sencilla.</t>
  </si>
  <si>
    <t xml:space="preserve">Productos periodísticos publicados / Productos periodísticos solicitados </t>
  </si>
  <si>
    <t>8.  Apertura de Información Presupuestal, Institucional y de Resultados</t>
  </si>
  <si>
    <t>Generar y/o  publicar productos comunicativos de acuerdo a los requerimientos relacionados a los resultados de la ejecución financiera de la entidad.</t>
  </si>
  <si>
    <t>100% de productos comunicativos elaborados y/o publicados por demanda, sobre la ejecución financiera de la Entidad, buscando la fácil comprensión de los resultados presentados por parte de la comunidad.</t>
  </si>
  <si>
    <t xml:space="preserve">
Dirección Financiera / Oficina Asesora de Comunicación y Prensa</t>
  </si>
  <si>
    <t>9.  Estandarización de Datos Abiertos para intercambio de información</t>
  </si>
  <si>
    <t>Publicar datos geográficos y espaciales en el portal de Mapas Bogotá y portal de Datos Abiertos de Bogotá y Colombia</t>
  </si>
  <si>
    <t xml:space="preserve"> conjuntos de datos actualizados y publicados en el portal de Datos Abiertos de Bogotá y Mapas Bogotá - IDECA.</t>
  </si>
  <si>
    <t>Número de conjuntos de datos actualizados y publicados en el portal de Datos Abiertos de Bogotá y Mapas Bogotá - IDECA.</t>
  </si>
  <si>
    <t>Oficina de las Tecnologías de la Información / Oficina Asesora de Planeación</t>
  </si>
  <si>
    <r>
      <rPr>
        <b/>
        <sz val="12"/>
        <color rgb="FF000000"/>
        <rFont val="Arial"/>
      </rPr>
      <t xml:space="preserve">COMPONENTE 3. MODELO ESTADO ABIERTO/3.2 </t>
    </r>
    <r>
      <rPr>
        <b/>
        <sz val="12"/>
        <color rgb="FF00B050"/>
        <rFont val="Arial"/>
      </rPr>
      <t>PLAN</t>
    </r>
    <r>
      <rPr>
        <b/>
        <sz val="12"/>
        <color rgb="FF000000"/>
        <rFont val="Arial"/>
      </rPr>
      <t xml:space="preserve"> </t>
    </r>
    <r>
      <rPr>
        <b/>
        <sz val="12"/>
        <color rgb="FF00B050"/>
        <rFont val="Arial"/>
      </rPr>
      <t>DE GESTION</t>
    </r>
    <r>
      <rPr>
        <b/>
        <sz val="12"/>
        <color rgb="FF000000"/>
        <rFont val="Arial"/>
      </rPr>
      <t xml:space="preserve"> DE INTEGRIDAD</t>
    </r>
  </si>
  <si>
    <t>TIPO DE META 
(Sumatoria/Porcentaje de ejecución (Demanda))</t>
  </si>
  <si>
    <t>1. Programas Gestión de
Integridad</t>
  </si>
  <si>
    <t>Promover la vinculación y participación de funcionarios Administrativos, Directivos Docentes y Docentes de los tres niveles de la Entidad dentro del Grupo de Gestión integra de la SED.</t>
  </si>
  <si>
    <t>Realizar una (1) una  convocatoria para la vinculación al semillero íntegro del grupo de gestores de integridad SED, buscando la participación de funcionarios Administrativos, Directivos Docentes y Docentes de los tres niveles de la Entidad</t>
  </si>
  <si>
    <t>Número convocatorias realizadas /Número convocatorias programadas</t>
  </si>
  <si>
    <t>Dirección de Talento Humano</t>
  </si>
  <si>
    <t>Fortalecer Habilidades del Equipo de los gestores íntegros a través de Jornadas de trabajo y formación</t>
  </si>
  <si>
    <t>Realizar 6 Jornadas de trabajo y formación al interior del grupo de Gestores de Integridad</t>
  </si>
  <si>
    <t>Número de Capacitaciones y/o reuniones ejecutadas /Número de Capacitaciones y/o reuniones programadas</t>
  </si>
  <si>
    <t xml:space="preserve">Garantizar la divulgación del Código de integridad en los diferentes medios de comunicación interna </t>
  </si>
  <si>
    <t>Realizar la Socialización del Código de Integridad  mediante estrategias  desarrolladas en   colaboracion OACP</t>
  </si>
  <si>
    <t>Número Socializaciones realizadas /Número Socializaciones programadas</t>
  </si>
  <si>
    <t>2.Promoción de la
integridad en las
instituciones y grupos
de interés</t>
  </si>
  <si>
    <t>Garantizar la inclusión del Código de integridad SED dentro de los procesos de Inducción y Reinducción programados para la vigencia</t>
  </si>
  <si>
    <t>Realizar la divulgación del Código de integridad SED, dentro de los procesos de Inducción y Reinducción programados para la vigencia</t>
  </si>
  <si>
    <t>Número de Socializaciones de Código de integridad SED realizadas dentro de Inducciones y Reinducciones / Número de jornadas colectivas proceso de inducción y reinducción de los servidores de la SED programadas</t>
  </si>
  <si>
    <t>Garantizar la divulgación de Código de integridad mediante diferentes estrategias, en los niveles central, local e institucional, por parte de los gestores de integridad</t>
  </si>
  <si>
    <t>Realizar la Socialización del Código de Integridad SED en los niveles central, local e institucional, por parte de los gestores de integridad</t>
  </si>
  <si>
    <t>Garantizar la divulgación de Código de integridad mediante diferentes estrategias dirigido a servidores de prestación de servicios</t>
  </si>
  <si>
    <t>Promover la Socialización del Código de Integridad SED mediante estrategias asociadas a su divulgación del DASC,  la Función Pública o estrategias propias de la SED</t>
  </si>
  <si>
    <t xml:space="preserve">Promover la Socialización del Código de Integridad SED a  la Comunidad Educativa, específicamente en grupos de interés, de estudiantes y padres de familia </t>
  </si>
  <si>
    <t>Realizar  seis (6) sesiones de Socialización del Código de Integridad SED  en grupos de interés como: Escuelas de Padres,  estudiantes,  Consejos Directivos y demás instancias en las que se cuente con la participación de Padres de Familia</t>
  </si>
  <si>
    <t>3.Participación en las estrategias distritales de integridad</t>
  </si>
  <si>
    <t>Garantizar la divulgación de invitaciones y de actividades de capacitación propuestas por las entidades competentes como la Secretaría de Transparencia de la presidencia de la República, Secretaría General de la Alcaldía Mayor, Veeduría Distrital,a los Gestores de Integridad y servidores de la SED a quien se dirigen.</t>
  </si>
  <si>
    <t>Realizar la divulgación de invitaciones y de actividades de capacitación propuestas por la Secretaría de Transparencia de la Presidencia de la República, Secretaría General de la Alcaldía Mayor, Veeduría Distrital,  a los Gestores de Integridad y servidores de la SED a quien se dirigen.</t>
  </si>
  <si>
    <t>Número de divulgaciones a capacitaciones a las que se convoca/ Número de capacitaciones programadas</t>
  </si>
  <si>
    <t xml:space="preserve">Promover la participación en las estrategias distritales de integridad, principalmente de Secretaría General, Secretaría Jurídica, Secretaria de Cultura o de la Veeduría Distrital </t>
  </si>
  <si>
    <t xml:space="preserve">Participar en estrategias propuestas por la Secretaría General, Secretaría Jurídica, Secretaria de Cultura o de la Veeduría Distrital </t>
  </si>
  <si>
    <t xml:space="preserve">Número de estrategias  de integridad en las que se participa / Número de estrategias  de integridad en las que  se convoca por parte de Secretaría General, Secretaría Jurídica, Secretaria de Cultura o de la Veeduría Distrital </t>
  </si>
  <si>
    <t>4. Gestión preventiva de
conflicto de interés</t>
  </si>
  <si>
    <t xml:space="preserve">Adoptar y socializar el procedimiento para la gestión de los conflictos de interés de la SED. (Actividad para dar cumplimiento al Sistema de Gestión de riesgos para la Inegridad Pública númeral 6.3.5 Operación  pag 125 y 126 de la Guía y el númeral 6.3.5.4 Herramientas de gestión del Riesgo literal d. Pag 151)    </t>
  </si>
  <si>
    <t xml:space="preserve">
Procedimiento adoptado para la gestión de los conflictos de interés de la SED.
Registro de la socialización del procedimiento.</t>
  </si>
  <si>
    <t>Porcentaje de avance ejecutado en la socialización del Procedimiento para la gestión de los conflictos de intereses de la SED/ Porcentaje de avance programado.</t>
  </si>
  <si>
    <t>Socializar los lineamientos para que servidores públicos realicen la declaración de bienes y rentas y el registro de conflictos de interés en el marco de la normatividad vigente.</t>
  </si>
  <si>
    <t>Realizar 2 socializaciones de los lineamientos para que los servidores públicos realicen la declaración de bienes y rentas y el registro de conflictos de interés en el marco de la normatividad vigente.</t>
  </si>
  <si>
    <t>Número socializaciones de circular realizadas /Número socialización de circular programadas</t>
  </si>
  <si>
    <t>Garantizar la divulgación de la obligatoriedad de la realización de la declaración proactiva de bienes y rentas, el registro de conflictos de interés y publicación de declaración de renta en el marco de la normatividad vigente dentro de los procesos de Inducción y Reinducción programados para la vigencia.</t>
  </si>
  <si>
    <t>En los procesos de Inducción y reinducción realizar la divulgación de la obligatoriedad de la realización de la declaración proactiva de bienes y rentas, el registro de conflictos de interés y publicación de declaración de renta</t>
  </si>
  <si>
    <t>Difundir el módulo Gestión de Conflictos de Interés dispuesto por el DASCD a través del SIDEAP para que los servidores realicen el registro de los conflictos de interés como requisito para la posesión, actualización anual y retiro del servicio.</t>
  </si>
  <si>
    <t>Realizar 2 socializaciones para la divulgación de la realización del registro de los conflictos de interés como requisito para la posesión, actualización anual y retiro del servicio.</t>
  </si>
  <si>
    <t>Número de socializaciones del módulo para la Gestión de Conflictos realizados/Número de Socializaciones del módulo para la Gestión de Conflictos programados</t>
  </si>
  <si>
    <t>5 Medición de la apropiación de la Cultura Íntegra SED</t>
  </si>
  <si>
    <t xml:space="preserve">Realizar seguimiento al nivel de apropiación del Código de Integridad,  la gestión preventiva de los conflictos de interés y actividades asociadas al proceso de divulgación,   en los servidores públicos de la  SED.  </t>
  </si>
  <si>
    <t>Realizar una medición mediante la aplicación de un instrumento a los servidores públicos de la SED, de manera que se evidencie el avance de la apropiación del Código de Integridad reflejado en la Cultura de Valores SED</t>
  </si>
  <si>
    <t xml:space="preserve">Nivel de apropiación de la Cultura Integra SED 2026 </t>
  </si>
  <si>
    <t>COMPONENTE 3. MODELO ESTADO ABIERTO/3.3 CUMPLIMIENTO NORMATIVO</t>
  </si>
  <si>
    <t>1. Politica de cumplimiento normativo</t>
  </si>
  <si>
    <t>Realizar divulgación de la política de cumplimiento normativo vigente en la Sed</t>
  </si>
  <si>
    <t xml:space="preserve">Realizar  una (1) una divulgación del plan de cumplimiento normativo. </t>
  </si>
  <si>
    <t xml:space="preserve"> Una (1) una divulgación del plan de cumplimiento normativo. </t>
  </si>
  <si>
    <t xml:space="preserve">Socializar al interior de la entidad acerca de la prevención del daño antijurídico. </t>
  </si>
  <si>
    <t xml:space="preserve">Realizar una (1) socialización acerca de la prevención del daño antijurídico. </t>
  </si>
  <si>
    <t xml:space="preserve">Un (1) acta de la socialización realizada en prevención del daño antijurídico. </t>
  </si>
  <si>
    <t>2.Plan de cumplimiento normativo</t>
  </si>
  <si>
    <t>Realizar mesas de trabajo con los lideres de los procesos para la articulación de la politica de cumplimiento normativo.</t>
  </si>
  <si>
    <t xml:space="preserve">Realizar  tres (3) mesas de trabajo con los lideres de los procesos o sus delagados para  la construcción del plan de cumplimiento normativo. </t>
  </si>
  <si>
    <t xml:space="preserve">Tres (3) Actas de las mesas de trabajo realizadas </t>
  </si>
  <si>
    <t>3. Política de Alerta de irregularidades</t>
  </si>
  <si>
    <t xml:space="preserve">Realizar divulgación de la politica antisoborno, antifraude y antipirateria de  la Sed </t>
  </si>
  <si>
    <t xml:space="preserve">Realizar  una (1) una divulgación del politica antisoborno, antifraude y antipirateria de  la Sed </t>
  </si>
  <si>
    <t xml:space="preserve">una (1) una divulgación del politica antisoborno, antifraude y antipirateria de  la Sed </t>
  </si>
  <si>
    <t>Oficina Asesora Jurídica/Subsecretaria de Gestion Institucional/Dirección de Talento Humano/Dirección de Contratación/Oficina de Control Disciplinario de Instrucción y Oficina de Control Disciplinario de Juzgamiento</t>
  </si>
  <si>
    <t xml:space="preserve">COMPONENTE 3. MODELO DE ESTADO ABIERTO
3.4 DIÁLOGO, CORRESPONSABILIDAD, PARTICIPACIÓN Y RENDICIÓN DE CUENTAS </t>
  </si>
  <si>
    <t xml:space="preserve">MONITOREO/SEGUIMIENTO  </t>
  </si>
  <si>
    <t>TIPO DE META (Sumatoria/Porcentaje de ejecución (Demanda))</t>
  </si>
  <si>
    <t xml:space="preserve">1. Incentivos para motivar la cultura
de la petición y rendición de cuentas
</t>
  </si>
  <si>
    <t>Capacitación en rendición de cuentas y acceso a la información a Cabildantes, Contralores y Personeros estudiantiles</t>
  </si>
  <si>
    <t>Una (1) sesión de capacitación con Cabildantes, Contralores y Personeros estudiantiles</t>
  </si>
  <si>
    <t>Número de sesiones de capacitación realizadas con Cabildantes, Contralores y Personeros estudiantiles del Distrito</t>
  </si>
  <si>
    <t>Dirección de Participación y Relaciones Interinstitucionales</t>
  </si>
  <si>
    <t>Capacitación a funcionarios y servidores públicos en el Programa de Transparencia y Ética Pública</t>
  </si>
  <si>
    <t>Una (1) sesión de capacitación a funcionarios y servidores públicos</t>
  </si>
  <si>
    <t>Número de sesiones de capacitación realizadas a funcionarios y servidores públicos</t>
  </si>
  <si>
    <t>Socialización a los funcionarios y servidores públicos de cada Subsecretaría y oficinas de Despacho las metas y actividades del Plan Institucional de Participación Ciudadana</t>
  </si>
  <si>
    <t>Cuatro (4) sesiones de capacitación a funcionarios y servidores públicos</t>
  </si>
  <si>
    <t>2. Información de calidad y lenguaje comprensible</t>
  </si>
  <si>
    <t>Publicar informes en diferentes formatos y documentos orientados al balance de la gestión en la sección de transparencia de acuerdo a los requerimientos de las diferentes áreas de la entidad.</t>
  </si>
  <si>
    <t>100% de Informes de gestión y documentos publicados en el botón de transparencia de acuerdo a los requerimientos de las diferentes áreas de la entidad.</t>
  </si>
  <si>
    <t>Número de informes publicados / Número de informes remitidos para publicación en el botón de transparencia</t>
  </si>
  <si>
    <t>3 Diálogo de doble vía con la ciudadanía  y sus organizaciones</t>
  </si>
  <si>
    <t>Desarrollar el Foro Educativo Distrital</t>
  </si>
  <si>
    <t xml:space="preserve">Un (1) Foro educativo distrital </t>
  </si>
  <si>
    <t>Número de Foros educativos distritales desarrollados</t>
  </si>
  <si>
    <t>Subsecretaría de Calidad y Pertinencia</t>
  </si>
  <si>
    <t>Realizar una audiencia pública de rendición de cuentas para mostrar a la ciudadanía la información pertinente sobre la gestión de la SED en la vigencia anterior.</t>
  </si>
  <si>
    <t>Una (1) audiencia pública de rendición de cuentas</t>
  </si>
  <si>
    <t>Número de Audiencias Públicas de Rendición de Cuentas</t>
  </si>
  <si>
    <t>Oficina Asesora de Planeación</t>
  </si>
  <si>
    <t>Realizar diálogos ciudadanos con diferentes grupos de interés y ciudadanía en general</t>
  </si>
  <si>
    <t>Cuatro (4) Diálogos ciudadanos</t>
  </si>
  <si>
    <t>Número de Diálogos ciudadanos realizados</t>
  </si>
  <si>
    <t>Oficina Asesora de Planeación
Dirección de Participación y Relaciones Interinstitucionales</t>
  </si>
  <si>
    <t>Realizar las Mesas Públicas del Programa de Alimentación Escolar - PAE.</t>
  </si>
  <si>
    <t>Dos (2) mesas públicas del PAE</t>
  </si>
  <si>
    <t>Número de Mesas Públicas realizadas</t>
  </si>
  <si>
    <t>Dirección de Bienestar Estudiantil</t>
  </si>
  <si>
    <t>4. Evaluación y Retroalimentación a la Gestión Institucional</t>
  </si>
  <si>
    <t>Realizar seguimiento a la rendición de cuentas de la entidad siguiendo los lineamientos establecidos por la Veeduría Distrital, dando cumplimiento al marco normativo y de política vigente.</t>
  </si>
  <si>
    <t>Un (1) documento correspondiente al Informe de seguimiento vigencia 2025</t>
  </si>
  <si>
    <t>Informe de seguimiento de la rendición de cuentas de la SED  expedido y publicado</t>
  </si>
  <si>
    <t>Elaborar y publicar el informe de los Espacios realizados para la implementación de la estrategia de la Rendición de Cuentas de la entidad junto con el seguimiento a las acciones de mejora adoptadas por la entidad a partir de las solicitudes de la ciudadanía.</t>
  </si>
  <si>
    <t>Un (1) Informe de los espacios realizados para la estrategia de Rendición de Cuentas de la entidad con el seguimiento a las acciones de mejora</t>
  </si>
  <si>
    <t>Informe publicado de los Espacios para la implementación de la estrategia de Rendición de Cuentas de la entidad con el seguimiento a las acciones de mejora</t>
  </si>
  <si>
    <t>5. Responsabilidad en la  cultura de la rendición y petición de cuentas</t>
  </si>
  <si>
    <t>Elaborar y publicar el Informe de Gestión y Rendición de Cuentas de la entidad de la vigencia anterior.</t>
  </si>
  <si>
    <t>Un (1) documento correspondiente a la Rendición de Cuentas de la entidad</t>
  </si>
  <si>
    <t>Número de informes de Rendición de Cuentas elaborado y publicado</t>
  </si>
  <si>
    <t>6.Ciudadanía en la toma de decisiones públicas</t>
  </si>
  <si>
    <t>Fortalecer y difundir el Observatorio de Acceso y Permanencia (OAPE).</t>
  </si>
  <si>
    <t>Posicionamiento de los observatorios de la SED con información útil y de fácil acceso, que estimule el uso recurrente por parte de los grupos de valor.</t>
  </si>
  <si>
    <t xml:space="preserve">
Informe consolidado sobre las acciones para fortalecer y  difundir el  Observatorio de Acceso y Permanencia (OAPE).</t>
  </si>
  <si>
    <t xml:space="preserve">Dirección de Cobertura </t>
  </si>
  <si>
    <t>Posicionar el Observatorio de Convivencia Escolar de Bogotá.</t>
  </si>
  <si>
    <t xml:space="preserve">Divulgación del Observatorio de Convivencia Escolar para que sea de amplio conocimiento, de fácil acceso y uso recurrente por parte de la comunidad educativa, la ciudadanía y las entidades a nivel local y nacional. </t>
  </si>
  <si>
    <t>(Actividades ejecutadas del componente de divulgación en el plan de acción del Observatorio/Actividades programadas del componente de divulgación en el plan de acción del Observatorio) *100</t>
  </si>
  <si>
    <t xml:space="preserve">Oficina para la Convivencia Escolar </t>
  </si>
  <si>
    <t>Gestionar el Plan Institucional de Participación Ciudadana</t>
  </si>
  <si>
    <t>Desarrollar las metas programadas en el Plan Institucional de Participación Ciudadana</t>
  </si>
  <si>
    <t>(Actividades ejecutadas del Plan Institucional de Participación Ciudadana/Actividades programadas en  el Plan Institucional de Participación Ciudadana) *100</t>
  </si>
  <si>
    <t>Publicar en la sección de transparencia los proyectos de normas para comentarios, de acuerdo con los requerimientos que realicen las diferentes áreas.</t>
  </si>
  <si>
    <t>Consolidado de publicaciones de los proyetos de normas para comentarios publicados en la sección de transparencia de la SED cuando se presente</t>
  </si>
  <si>
    <t>Consolidado de proyectos de normas publicados en la sección de transparencia de la SED cuando se presente.</t>
  </si>
  <si>
    <t>Oficina de Comunicación y Prensa Oficina Asesora Jurídica</t>
  </si>
  <si>
    <t>COMPONENTE 4. INICIATIVAS ADICIONALES/ 4.1 INNOVACIÓN EN LA GESTIÓN PÚBLICA</t>
  </si>
  <si>
    <t>META  2do  SEMESTRE</t>
  </si>
  <si>
    <t>1. Iniciativas de Innovación por Articulación Institucional</t>
  </si>
  <si>
    <t>1.1</t>
  </si>
  <si>
    <t>Promocionar el Banco de Buenas Prácticas y Lecciones Aprendidas mediante la identificación, acopio, registro y difusión de nuevas experiencias innovadoras que agreguen valor a procesos, servicios o productos en cualquiera de los tres niveles de la SED.</t>
  </si>
  <si>
    <t>Informe semestral sobre nuevas Buenas Prácticas o Lecciones aprendidas en procesos, servicios o productos a cargo de las dependencias, Direcciones Locales o IED, que identifiquen y compartan experiencias de aprendizaje institucional, que contribuyan con la transferencia o mitigación de fuga de conocimiento en la SED.</t>
  </si>
  <si>
    <t>(Número de nuevas experiencias registradas en el Banco de Buenas Prácticas y Lecciones Aprendidas en el año / Número de experiencias identificadas mediante convocatoria anual)*100</t>
  </si>
  <si>
    <t>1.2</t>
  </si>
  <si>
    <t>Fortalecer y articular estrategias del Modelo de Gestión Institucional (MGI) para las Instituciones Educativas Distritales (IED).</t>
  </si>
  <si>
    <t xml:space="preserve">Informe de seguimiento a la ejecución del MGI, en el 100% de IED que participen de las estrategias del Modelo de Gestión Institucional, en sus dimensiones según la respectiva necesidad:
1) Gestión Educativa,
2) Cultura Escolar,  
3) Eficiencia Administrativa. </t>
  </si>
  <si>
    <t>(Número de Instituciones Educativas Distritales acompañadas a través de las dimensiones del MGI / Número de Instituciones Educativas Distritales que participen en el MGI)*100</t>
  </si>
  <si>
    <t>Dirección General de Educación y Colegios Distritales</t>
  </si>
  <si>
    <t>Implementar la segunda versión de la Política de Gobierno de Datos.</t>
  </si>
  <si>
    <t>Promover la apropiación de la Política de Gobierno de Datos: 
1) Registro o actualización de emisores de información por dependencias. 
2) Unificación de la responsabilidad de publicación de datos mediante emisores únicos,
3) y precisar los demandantes por dependencias.</t>
  </si>
  <si>
    <t>Unidad</t>
  </si>
  <si>
    <t>Un (1) informe de gestión elaborado y publicado.</t>
  </si>
  <si>
    <t>Oficina de Tecnologías de la Información y las Comunicaciones (OTIC).</t>
  </si>
  <si>
    <t>2. Redes de Innovación Pública</t>
  </si>
  <si>
    <t>2.1</t>
  </si>
  <si>
    <t>Implementar la Red de Intercambio de Experiencias y Cualificación Educativa de los colegios privados del Distrito Capital.</t>
  </si>
  <si>
    <t>Formulación y ejecución del Plan de Acción para el desarrollo de la Red de Intercambio de Experiencias y Cualificación Educativa de los colegios privados del Distrito Capital.</t>
  </si>
  <si>
    <t>(Número de encuentros ejecutados del Plan de Acción de la Red de Intercambio de Experiencias/ Número de encuentros programados en el Plan de Acción de la Red de Intercambio de Experiencias)*100</t>
  </si>
  <si>
    <t>Dirección de Relaciones con Sector Educativo Privado</t>
  </si>
  <si>
    <t>2.2</t>
  </si>
  <si>
    <t>Construir e implementar los Planes de Iniciativas de Mejoramiento de los Entornos Escolares (PICME) priorizados en la vigencia, en el marco de la estrategia "Entornos Escolares Inspiradores".</t>
  </si>
  <si>
    <t xml:space="preserve">Un informe semestral que consolide los Planes de Iniciativas de Mejoramiento de los Entornos Escolares (PICME) y su respectivo seguimiento priorizados en la vigencia, en el marco de la estrategia de "Entornos Escolares Inspiradores" para la vigencia </t>
  </si>
  <si>
    <t xml:space="preserve">Número de informes reportados en el marco de la estrategia de "Entornos Escolares Inspiradores" en la vigencia. </t>
  </si>
  <si>
    <t>Oficina para la Convivencia Escolar</t>
  </si>
  <si>
    <t>2.3</t>
  </si>
  <si>
    <t>Realizar actividad de formación y/o capacitación sobre Transformación Digital y/o Inteligencia Artificial, enfocada en el desarrollo de las competencias digitales de servidores públicos vinculados a la SED. </t>
  </si>
  <si>
    <t xml:space="preserve">Actividad de formación que permita el desarrollo de competencias digitales en los servidores públicos, que contribuya con la implementación de herramientas de Inteligencia Artificial para la mejora en la prestación de servicios o productos a cargo de la entidad. </t>
  </si>
  <si>
    <t>(Numero de actividades de formación realizadas/Numero de actividades de sensibilización programadas en el año)*100%</t>
  </si>
  <si>
    <t xml:space="preserve">Dirección de Talento Humano
Oficina Asesora de de Planeación
</t>
  </si>
  <si>
    <t>2.4</t>
  </si>
  <si>
    <t>Realización de actividad de formación y/o capacitación en Gestión del Conocimiento y la Innovación, enfocada en el fortalecimiento de la Cultura de la Innovación para los servidores públicos vinculados a la SED. </t>
  </si>
  <si>
    <t>Actividad de formación que permita el desarrollo de competencias innovadoras en los servidores públicos, para agregar valor a la prestación de servicios o productos a cargo de la entidad, o que contribuyan con la transferencia o mitigación de fuga de conocimiento en la SED.</t>
  </si>
  <si>
    <t xml:space="preserve">Dirección de Talento Humano
Oficina Asesora de de Planeación
</t>
  </si>
  <si>
    <t>Dinamizar los Portales Web Escolares</t>
  </si>
  <si>
    <t>Acompañamiento a los portales web escolares en el refuerzo de los canales de comunicación con la comunidad educativa para que, por medio de la creación de contenidos, se visibilicen los proyectos desarrollados con los estudiantes.</t>
  </si>
  <si>
    <t>(Número de IED acompañadas / Número de IED que solicitan acompañamiento para sus portales web escolares en el año)*100</t>
  </si>
  <si>
    <t>Dirección de Ciencias, Tecnologías y Medios Educativos</t>
  </si>
  <si>
    <t>COMPONENTE 4.INICIATIVAS ADICIONALES/4.2 MEJORA EN LA ATENCIÓN Y SERVICIO A LA CIUDADANÍA</t>
  </si>
  <si>
    <t>1. Estructura Administrativa y Direccionamiento estratégico</t>
  </si>
  <si>
    <r>
      <rPr>
        <sz val="10"/>
        <color rgb="FF000000"/>
        <rFont val="Arial"/>
      </rPr>
      <t xml:space="preserve">Socializar los resultados de la gestión del proceso Servicio Integral a la Ciudadanía al </t>
    </r>
    <r>
      <rPr>
        <sz val="10"/>
        <color rgb="FF00B050"/>
        <rFont val="Arial"/>
      </rPr>
      <t>Equipo Técnico de las Políticas de Servicio al Ciudadano, Racionalización de Trámites, el cual cumplirá además las funciones de Mesa Técnica de Apoyo de Relacionamiento con la Ciudadanía</t>
    </r>
    <r>
      <rPr>
        <sz val="10"/>
        <color rgb="FF000000"/>
        <rFont val="Arial"/>
      </rPr>
      <t xml:space="preserve">  en el marco de la Revisión por la Dirección y publicar en la web institucional, evidenciable en actas.</t>
    </r>
  </si>
  <si>
    <r>
      <rPr>
        <sz val="10"/>
        <color rgb="FF000000"/>
        <rFont val="Arial"/>
      </rPr>
      <t xml:space="preserve">Realizar socialización de resultados en las sesiones programadas del </t>
    </r>
    <r>
      <rPr>
        <sz val="10"/>
        <color rgb="FF00B050"/>
        <rFont val="Arial"/>
      </rPr>
      <t>Equipo Técnico de las Políticas de Servicio al Ciudadano, Racionalización de Trámites, el cual cumplirá además las funciones de Mesa Técnica de Apoyo de Relacionamiento con la Ciudadanía</t>
    </r>
    <r>
      <rPr>
        <sz val="10"/>
        <color rgb="FF000000"/>
        <rFont val="Arial"/>
      </rPr>
      <t xml:space="preserve"> y publicar en la página web de la entidad.</t>
    </r>
  </si>
  <si>
    <t>(Sesiones realizadas por el equipo técnico/sesiones programadas por el equipo técnico en el año)*100%</t>
  </si>
  <si>
    <t>2. Fortalecimiento de los Canales de Atención</t>
  </si>
  <si>
    <t>Realizar las actividades necesarias en los tres canales de atención de la SED (Presencial, Telefónico y Virtual) para cumplir con el indicador de nivel de servicio propuesto, evidenciado en los informes de Gestión de Operaciones los cuales se reportarán desde diciembre de la vigencia anterior a noviembre del año en curso.</t>
  </si>
  <si>
    <t>Cumplir el indicador del nivel de servicio acumulado anual mínimo en el 97%.</t>
  </si>
  <si>
    <t>(Número de atenciones efectivas en los canales gestionados por el centro de contacto) / Número total de atenciones del centro de contacto*100%</t>
  </si>
  <si>
    <t>Mantenimiento de la infraestructura, en aras de optimizar las condiciones para garantizar la accesibilidad inclusiva en los canales de atención presencial las Direcciones Locales de Educación DILE</t>
  </si>
  <si>
    <t>Gestionar el 100% de las necesidades de mantenimiento de infraestructura identificadas y priorizadas para mejorar las condiciones de accesibilidad inclusiva en las DILE, en el marco de las competencias de la DCCEE.</t>
  </si>
  <si>
    <t>(Número de necesidades de mantenimiento de infraestructura de accesibilidad gestionadas / Número total de necesidades de mantenimiento de infraestructura identificadas y priorizadas de accesibilidad) × 100</t>
  </si>
  <si>
    <t xml:space="preserve">Dirección de Construcción y Conservación de Establecimientos Educativos
</t>
  </si>
  <si>
    <t>Realizar la evaluación de calidad y de servicio en los tres canales de atención de la SED, generando las acciones de mejora requeridas, evidenciado en los informes de operaciones los cuales se reportarán desde diciembre de la vigencia anterior a noviembre del año en curso.</t>
  </si>
  <si>
    <t>Mantener en el 85% el Nivel de satisfacción del servicio prestado en los canales de atención de la Oficina de Servicio al Ciudadano acumulado anual.</t>
  </si>
  <si>
    <t>Número de ciudadanos satisfechos con el servicio prestado por la OSC de la SED /Total de ciudadanos encuestados*100
Nota: Se tomarán como satisfechas las calificaciones superiores o iguales a 7 según la metodología establecida.</t>
  </si>
  <si>
    <t>Fortalecer la atención  inclusiva y los protocolos correspondientes en los canales presencial, telefónico y virtual.</t>
  </si>
  <si>
    <t>Cumplir al 100% las actividades programadas en el plan de trabajo establecido</t>
  </si>
  <si>
    <t xml:space="preserve">
(Actividades cumplidas /actividades planteadas en el plan de Trabajo en el año)*100.</t>
  </si>
  <si>
    <t>Lider Oficina de Servicio al Ciudadano y con el apoyo de las siguientes dependencias:
- Dirección de Construcción y Conservación de Establecimientos Educativos
- Dirección de Servicios Administrativos
- Oficina Asesora de Comuncación y Prensa
- Dirección de Inclusión e Integración de poblaciones
- Oficina de las Tecnologías de la información y las comunicaciones</t>
  </si>
  <si>
    <t>3. Talento Humano</t>
  </si>
  <si>
    <t>3.1</t>
  </si>
  <si>
    <t>Desarrollar actividades de fortalecimiento de habilidades y aptitudes para la prestación del servicio, dirigidas al personal de la Oficina de Servicio al Ciudadano, que incluyan el fortalecimiento del uso del lenguaje claro e incluyente, así como la apropiación y aplicación de los protocolos de atención,  evidenciables en los Informes de Cualificación y Promoción, los cuales se reportarán desde diciembre de la vigencia anterior a noviembre del año en curso</t>
  </si>
  <si>
    <t>Realizar actividades de acompañamiento en cualificación relacionadas con la prestación del servicio al personal de Nivel Central local e institucional de la SED</t>
  </si>
  <si>
    <t>(Número de actividades de  realizadas/Número de actividades de sensibilización programadas en el año)*100%</t>
  </si>
  <si>
    <t>4. Normativo y procedimental</t>
  </si>
  <si>
    <t>4.1</t>
  </si>
  <si>
    <t>Realizar y socializar un Informe mensual  de PQRSDF, para la generacion de acciones de mejora por parte de las dependencias de la SED y el cumplimiento de la normatividad vigente. Los informes se reportarán desde diciembre de la vigencia anterior a noviembre del siguiente año.</t>
  </si>
  <si>
    <t>Realizar  12 informes  durante la vigencia que fortalezcan el Servicio  al Ciudadano, los cuales se reportarán desde diciembre de la vigencia anterior a noviembre del año en curso.</t>
  </si>
  <si>
    <t xml:space="preserve">(Número de Informes realizados / Número de Informes Programados en el año)*100%
</t>
  </si>
  <si>
    <t>5. Relacionamiento con el Ciudadano</t>
  </si>
  <si>
    <t>5.1</t>
  </si>
  <si>
    <t>Socializar la estrategia de comunicación para el público interno y externo, en los temas de carta de Trato Digno, Defensor de la Ciudadanía, Canales de Atención y avances en el diseño, implementación y evaluación del modelo de relacionamiento con la ciudadanía.</t>
  </si>
  <si>
    <t xml:space="preserve">Realizar mínimo tres (3) actividades comunicativas interna y externa en el año para sensibilizar y socializar al público objetivo la carta de Trato Digno y defensor de la ciudadania. </t>
  </si>
  <si>
    <t>(Número de sensibilizaciones y socializaciones realizadas/sensibilizaciones y socializaciones programadas en el año)*100%</t>
  </si>
  <si>
    <t>Oficina de Servicio al Ciudadano/Oficina Asesora de Comunicación y Prensa</t>
  </si>
  <si>
    <t>PROGRAMA DE TRANSPARENCIA Y ETICA PÚBLICA
COMPONENTE 4.INICIATIVAS ADICIONALES/4.3RACIONALIZACIÓN DE TRÁMITES</t>
  </si>
  <si>
    <t>DATOS TRÁMITES A RACIONALIZAR</t>
  </si>
  <si>
    <t>ACCIONES DE RACIONALIZACIÓN A DESARROLLAR</t>
  </si>
  <si>
    <t>PLAN DE EJECUCIÓN</t>
  </si>
  <si>
    <t>TIPO</t>
  </si>
  <si>
    <t>NÚMERO</t>
  </si>
  <si>
    <t>NOMBRE DEL TRÁMITE</t>
  </si>
  <si>
    <t>ESTADO
SUIT</t>
  </si>
  <si>
    <t>SITUACIÓN ACTUAL</t>
  </si>
  <si>
    <t>MEJORA POR IMPLEMENTAR</t>
  </si>
  <si>
    <t>BENEFICIO AL CIUDADANO O ENTIDAD</t>
  </si>
  <si>
    <t>TIPO RACIONALIZACIÓN</t>
  </si>
  <si>
    <t>ACCIONES DE RACIONALIZACIÓN</t>
  </si>
  <si>
    <t>TIPO DE META          (Sumatoria/ Porcentaje de ejecución por cuatrimestre (Demanda))</t>
  </si>
  <si>
    <t>META 1er CUATRIMESTRE</t>
  </si>
  <si>
    <t>META 2do CUATRIMESTRE</t>
  </si>
  <si>
    <t>META 3er CUATRIMESTRE</t>
  </si>
  <si>
    <t>FECHA INICIO</t>
  </si>
  <si>
    <t>FECHA FINAL RACIONALIZACIÓN</t>
  </si>
  <si>
    <t>Trámite</t>
  </si>
  <si>
    <t>Asignación de cupo escolar</t>
  </si>
  <si>
    <t>Inscrito</t>
  </si>
  <si>
    <t>Las familias y/o acudientes realizan la solicitud de cupo escolar nuevo a través del aplicativo web de inscripciones (formulario en línea);  primera fase priorizados del 10 de agosto al 11 de septiembre de 2026 y la segunda fase para problación general del 5 de octubre al 23 de diciembre de 2026 en asignación directa. Para la atención de novedades a partir  del 4 de enero de 2027 en las DLES y puntos de atención y del 14 de enero de 2027 en las IED de manera presencial o utilizando los demás canales.  Lo anterior establecido por la SED, de acuerdo con el artículo 39 (Cronograma del proceso de gestión de la cobertura) de la Resolución 0921 del 5 de agosto del 2026 “Por la cual se establece el proceso de gestión de la cobertura en el Sistema Educativo de Bogotá, D.C para las vigencias 2026-2027", con el soporte de las Direcciones Locales de Educación, OSC  e IED.
Adicionalmente, a través del formulario (priorizados) las familias y/o acudientes pueden modificar el formulario de inscripción de acuerdo con la necesidad  reduciendo la duplicidad en los formularios  y la atención personalizada. Con enfoque diferencial.
Después de la publicación de resultados o asignación directa las familias deben realizar  la aceptación del cupo por el mismo aplicativo y diligenciar la prematricula definiendo si la formalización es virtual (diligenciar formulario en totalidad y cargue de documentos) o presencial (diligenciar formulario en totalidad y entrega de documentos en la IED). En caso de no cumplir con los tiempo establecidos, se entenderá que no están interesados en el cupo  asignado y éste será liberado (8 días hábiles). 
Para la asignación directa el sistema muestra opciones de diez (10) colegios con disponibilidad cercanos al lugar de residencial</t>
  </si>
  <si>
    <t xml:space="preserve">Las familias y/o acudientes realizan la solicitud de cupo escolar nuevo a través del aplicativo web de inscripciones (priorizados o asignación directa (formulario en línea) establecido por la SED, de acuerdo con el artículo 39 (Cronograma del proceso de gestión de la cobertura) de la Resolución 0921 del 5 de agosto del 2026 “Por la cual se establece el proceso de gestión de la cobertura en el Sistema Educativo de Bogotá, D.C para las vigencias 2026-2027", con el soporte de las Direcciones Locales de Educación, OSC e IED.
Adicionalmente, a través del formulario (priorizados) las familias y/o acudientes pueden modificar el formulario de inscripción de acuerdo con la necesidad  reduciendo la duplicidad en los formularios  y la atención personalizada. Con enfoque diferencial.
Basados en el proceso de Gestión de la Cobertura 2026, se continuará la mejora del  (Cronograma del proceso de gestión de la cobertura) articulado con los procesos locales e institucionales.
Ajuste en los formularios de acuerdo a las necesidades de la comunidad educativa y las familias para facilitar el proceso. 
Continuar fortaleciendo el proceso de socialización de la Gestión de la Cobertura con la comunidad escolar y las familias con el fin de tener mayor comprensión y apropiación de los tiempos y las actividades a realizar en la vigencia.   </t>
  </si>
  <si>
    <t xml:space="preserve">*Garantizar el derecho fundamental a la educación de  niñas, niños, adolescentes y jóvenes (NNAJ).
* Garantizar transparencia y oportunidad en el trámite
</t>
  </si>
  <si>
    <t xml:space="preserve">Normativa
</t>
  </si>
  <si>
    <t xml:space="preserve">1.Normativa: Resolución de la gestión de la cobertura para cada vigencia, de acuerdo con los lineamientos y la norma establecida por el MEN para la optimización del proceso de matrículas de tal forma que aumente la cobertura educativa, reducción de los tiempos y de pasos en el trámite.
 </t>
  </si>
  <si>
    <t>Trámite racionalizado/Total de Trámites a racionalizar en el año</t>
  </si>
  <si>
    <t>Mayo de 2027</t>
  </si>
  <si>
    <t>Diciembre de 2027</t>
  </si>
  <si>
    <t>Dirección de Cobertura</t>
  </si>
  <si>
    <t xml:space="preserve">
*Mejorar los tiempos de atención y respuesta a las solicitudes 
*Mejora en los canales de atención 
*Lenguaje claro 
*Mejor acceso a la información de los procesos en cada uno de los canales que maneja la SED
*Evita los desplazamientos de la ciudadanía
</t>
  </si>
  <si>
    <t xml:space="preserve">
Administrativo
</t>
  </si>
  <si>
    <t xml:space="preserve">
2.Administrativo: Reducción de pasos y simplificación de los formularios para la optimización del proceso de atención a las familias y/o acudientes. 
</t>
  </si>
  <si>
    <t xml:space="preserve">
*Mejorar los tiempos de atención y respuesta a las solicitudes 
*Mejora en los canales de atención 
*Lenguaje claro 
*Mejor acceso a la información de los procesos en cada uno de los canales que maneja la SED
*Evita los desplazamientos de la ciudadanía
* Garantizar transparencia y oportunidad en el trámite
</t>
  </si>
  <si>
    <t xml:space="preserve">
Tecnológico</t>
  </si>
  <si>
    <t xml:space="preserve">
3.Tecnológico: Mejora de la infraestructura tecnológica que permite optimizar los proceso realizados por las IED y la atención a las familias y/o acudientes. </t>
  </si>
  <si>
    <t>Traslado de estudiantes antiguos</t>
  </si>
  <si>
    <t xml:space="preserve">Las familias y/o acudientes realizan la solicitud de traslado a través del aplicativo web (formulario en línea) establecido por la SED, de acuerdo con el artículo 39 (Cronograma del proceso de gestión de la cobertura) de la Resolución 0921 del 5 de agosto del 2026 “Por la cual se establece el proceso de gestión de la cobertura en el Sistema Educativo de Bogotá, D.C para las vigencias 2026-2027", con el soporte de las Direcciones Locales de Educación, OSC e IED. Primera fase (primera infancia, preescolar) del 21 al 24 de septiembre y segunda fase del 1 al 30 de diciembre (1 en adelante), a tráves del formulario de solicitud. 
Adicionalmente,la solicitud de  traslado se efectuará solo para los estudiantes que hayan sido promovidos y de acuerdo a la disponibilidad de las IED. Para la atención de novedades a partir  del 4 de enero de 2027 en las DLES y puntos de atención y del 14 de enero de 2027 en las IED de manera presencial o utilizando los demás canales
</t>
  </si>
  <si>
    <t>Las familias y/o acudientes realizan la solicitud de traslado a través del aplicativo web (formulario en línea) establecido por la SED, de acuerdo con el artículo 39 (Cronograma del proceso de gestión de la cobertura) de la Resolución 0921 del 5 de agosto del 2026 “Por la cual se establece el proceso de gestión de la cobertura en el Sistema Educativo de Bogotá, D.C para las vigencias 2026-2027", con el soporte de las Direcciones Locales de Educación, OSC e IED.
Basados en el proceso de Gestión de la Cobertura 2026, se continuará la mejora del  (Cronograma del proceso de gestión de la cobertura) articulado con los procesos locales e institucionales.
Mejorar el proceso de planeación de los traslados escolares en correspondencia con los tiempos definidos en la resolución y cumpliendo los criterios.
Continuar fortaleciendo el proceso de socialización de la Gestión de la Cobertura con la comunidad escolar y las familias con el fin de tener mayor comprensión y apropiación de los tiempos y las actividades a realizar en la vigencia.</t>
  </si>
  <si>
    <t>*Garantizar el derecho fundamental a la educación de  niñas, niños, adolescentes y jóvenes.
* Garantizar transparencia y oportunidad en el trámite</t>
  </si>
  <si>
    <t xml:space="preserve">1.Normativa: Resolución de la gestión de la cobertura para cada vigencia, de acuerdo con los lineamientos y la norma establecida por el MEN para la optimización del proceso de matrículas de tal forma que aumente la cobertura educativa, reducción de los tiempos y de pasos en el trámite.
. </t>
  </si>
  <si>
    <t>Trámite racionalizado/Total de Trámites a racionalizar</t>
  </si>
  <si>
    <t>Septiembre de 2027</t>
  </si>
  <si>
    <t xml:space="preserve">Las familias y/o acudientes realizan la solicitud de traslado a través del aplicativo web (formulario en línea) establecido por la SED, de acuerdo con el artículo 39 (Cronograma del proceso de gestión de la cobertura) de la Resolución 0921 del 5 de agosto del 2026 “Por la cual se establece el proceso de gestión de la cobertura en el Sistema Educativo de Bogotá, D.C para las vigencias 2026-2027", con el soporte de las Direcciones Locales de Educación, OSC e IED.
Adicionalmente,la solicitud de  traslado se efectuará solo para los estudiantes que hayan sido promovidos y de acuerdo a la disponibilidad de las IED. Para la atención de novedades a partir  del 4 de enero de 2027 en las DLES y puntos de atención y del 14 de enero de 2027 en las IED de manera presencial o utilizando los demás canales
</t>
  </si>
  <si>
    <t>Las familias y/o acudientes realizan la solicitud de traslado a través del aplicativo web (formulario en línea) establecido por la SED, de acuerdo con el artículo 39 (Cronograma del proceso de gestión de la cobertura) de la Resolución 0921 del 5 de agosto del 2026 “Por la cual se establece el proceso de gestión de la cobertura en el Sistema Educativo de Bogotá, D.C para las vigencias 2026-2027", con el soporte de las Direcciones Locales de Educación, OSC e IED.
Basados en el proceso de Gestión de la Cobertura 2026, e continuará la mejora del  (Cronograma del proceso de gestión de la cobertura) articulado con los procesos locales e institucionales.
Mejorar el proceso de planeación de los traslados escolares en correspondencia con los tiempos definidos en la resolución y cumpliendo los criterios.
Continuar fortaleciendo el proceso de socialización de la Gestión de la Cobertura con la comunidad escolar y las familias con el fin de tener mayor comprensión y apropiación de los tiempos y las actividades a realizar en la vigencia.</t>
  </si>
  <si>
    <t xml:space="preserve">
*Mejorar los tiempos de atención y respuesta a las solicitudes 
*Mejora en los canales de atención 
*Lenguaje claro 
*Mejor acceso a la información de los procesos en cada uno de los canales que maneja la SED
*Evita los desplazamientos de la ciudadanía
* Garantizar transparencia y oportunidad en el trámite</t>
  </si>
  <si>
    <t xml:space="preserve">.
2.Tecnológico: Mejora de la infraestructura tecnológica que permite optimizar los proceso realizados por las IED y la atención a las familias y/o acudientes. </t>
  </si>
  <si>
    <t>PLAN ANTICORRUPCIÓN Y DE ATENCIÓN LA CIUDADANO SED 2020
COMPONENTE 1. MAPA DE RIESGOS DE CORRUPCÓN SED 2020</t>
  </si>
  <si>
    <t>PROCESO</t>
  </si>
  <si>
    <t>PROCESOS SED</t>
  </si>
  <si>
    <t>FECHA:</t>
  </si>
  <si>
    <t>2. IDENTIFICACIÓN DEL RIESGO</t>
  </si>
  <si>
    <t>3. ANÁLISIS DEL RIESGO</t>
  </si>
  <si>
    <t>4. VALORACIÓN DEL RIESGO</t>
  </si>
  <si>
    <t>5. AUTOEVALUACION DEL CONTROL - SEGUIMIENTO</t>
  </si>
  <si>
    <t>6. AUTOEVALUACIÓN DEL RIESGO - CIERRE</t>
  </si>
  <si>
    <t>No.</t>
  </si>
  <si>
    <t>PROCESO Y OBJETIVO DEL PROCESO</t>
  </si>
  <si>
    <t>RIESGO</t>
  </si>
  <si>
    <t>CLASIFICACIÓN</t>
  </si>
  <si>
    <t>CAUSAS</t>
  </si>
  <si>
    <t>CONSECUENCIAS</t>
  </si>
  <si>
    <t>PROBABILIDAD</t>
  </si>
  <si>
    <t>PREGUNTAS PARA DEFINIR EL IMPACTO</t>
  </si>
  <si>
    <t>IMPACTO</t>
  </si>
  <si>
    <t>RIESGO INHERENTE</t>
  </si>
  <si>
    <t>OPCIÓN MANEJO</t>
  </si>
  <si>
    <t>ACTIVIDAD DE CONTROL</t>
  </si>
  <si>
    <t>TIPO DE CONTROL</t>
  </si>
  <si>
    <t>DISEÑO DEL CONTROL</t>
  </si>
  <si>
    <t>PUNTAJE  POR CONTROL</t>
  </si>
  <si>
    <t>RANGO CALIFICACIÓN  DISEÑO DEL CONTROL</t>
  </si>
  <si>
    <t>EJECUCIÓN DEL CONTROL</t>
  </si>
  <si>
    <t>SOLIDEZ INDIVIDUAL DEL CONTROL</t>
  </si>
  <si>
    <t xml:space="preserve">VALOR SOLIDEZ INDIVIDUAL DEL CONTROL </t>
  </si>
  <si>
    <t>CALIFICACIÓN SOLIDEZ DEL  CONJUNTO DE CONTROLES (Promedio solidez del conjunto de controles)</t>
  </si>
  <si>
    <t>TIEMPO                                    (fecha inicio dd/mm/aaaa y fecha fin dd/mm/aaaa)</t>
  </si>
  <si>
    <t>SOPORTE (REGISTRO)</t>
  </si>
  <si>
    <t>SOLIDEZ DEL CONJUNTO DE LOS CONTROLES</t>
  </si>
  <si>
    <t>CONTROLES AYUDAN A DISMINUIR PROBABILIDAD</t>
  </si>
  <si>
    <t>CONTROLES AYUDAN A DISMINUIR IMPACTO</t>
  </si>
  <si>
    <t>Probabilidad</t>
  </si>
  <si>
    <t>Impacto</t>
  </si>
  <si>
    <t>Evaluacion</t>
  </si>
  <si>
    <t>Medida de Respuesta (Riesgo Residual)</t>
  </si>
  <si>
    <t>ACTIVIDADES DE CONTROL PARA TRATAMIENTO RIESGOS</t>
  </si>
  <si>
    <t>Seguimiento Mayo</t>
  </si>
  <si>
    <t>Seguimiento Septiembre</t>
  </si>
  <si>
    <t>Materializado</t>
  </si>
  <si>
    <t>Justificación</t>
  </si>
  <si>
    <t>Observaciones</t>
  </si>
  <si>
    <t>Documento Anexo</t>
  </si>
  <si>
    <t>Continua para la Proxima Vigencia</t>
  </si>
  <si>
    <t>CRITERIO DE EVALUACIÓN</t>
  </si>
  <si>
    <t>OPCIÓN DE RESPUESTA AL CRITERIO DE EVALUACIÓN</t>
  </si>
  <si>
    <t>PESO EN LA EVALUACIÓN DEL DISEÑO DEL CONTROL</t>
  </si>
  <si>
    <t>Actividad de control         ( Cada riesgo debe contar con una acción de contingencia en caso que se materialice el riesgo)</t>
  </si>
  <si>
    <t>Fecha Inicio</t>
  </si>
  <si>
    <t>Fecha Fin</t>
  </si>
  <si>
    <t>Responsable</t>
  </si>
  <si>
    <t>Indicador</t>
  </si>
  <si>
    <t>Fecha</t>
  </si>
  <si>
    <t>% de Avance</t>
  </si>
  <si>
    <t>Efectos Logrados</t>
  </si>
  <si>
    <t>Si el riesgo de corrupción se materializa podría….</t>
  </si>
  <si>
    <t>Si/No</t>
  </si>
  <si>
    <t>Total</t>
  </si>
  <si>
    <t xml:space="preserve">EVALUACIÓN DE LA GESTIÓN v8.
 OBJETIVO 
Verificar el cumplimiento de los objetivos institucionales, de los procesos y proyectos a través de evaluaciones independientes con el fin de evidenciar el estado del Sistema de Control Interno y brindar asesoría, acompañamiento y orientaciones pertinentes con el fin de formular recomendaciones que agregen valor para la mejora continua de la entidad.  </t>
  </si>
  <si>
    <t xml:space="preserve">
Posibilidad de recibir o solicitar cualquier dádiva o beneficio  con el fin de   manipular  la Informacion evidenciada en el proceso auditor para  favorecer un tercero</t>
  </si>
  <si>
    <t>Riesgo de Corrupción</t>
  </si>
  <si>
    <t>Ofrecimiento de Dádivas
Trafico de Influencias
Abuso de Autoridad
Amiguismo</t>
  </si>
  <si>
    <t xml:space="preserve">Perdida de confianza en la entidad afectando su reputación
Afecta al grupo de funcionarios del proceso
Incumplimiento de metas y objetivos de la dependencia
Omision intencional de posibles actos de corrupción
posibles investigacioes y/o sanciones </t>
  </si>
  <si>
    <t>Rara vez</t>
  </si>
  <si>
    <t>¿Afectar al grupo de funcionarios del proceso?</t>
  </si>
  <si>
    <t>SI</t>
  </si>
  <si>
    <r>
      <t xml:space="preserve">El Jefe de Control Interno o profesional asignado adelantará revisión de los papeles de trabajo </t>
    </r>
    <r>
      <rPr>
        <sz val="11"/>
        <rFont val="Calibri"/>
        <family val="2"/>
        <scheme val="minor"/>
      </rPr>
      <t>para cada  audito</t>
    </r>
    <r>
      <rPr>
        <sz val="11"/>
        <color theme="1"/>
        <rFont val="Calibri"/>
        <family val="2"/>
        <scheme val="minor"/>
      </rPr>
      <t>ria y verificará la consistencia de la información  con el informe preliminar cada  vez que se presente, dejando constancia con una lista de chequeo firmada por los que intervienen</t>
    </r>
    <r>
      <rPr>
        <sz val="11"/>
        <color rgb="FFFF0000"/>
        <rFont val="Calibri"/>
        <family val="2"/>
        <scheme val="minor"/>
      </rPr>
      <t xml:space="preserve"> </t>
    </r>
    <r>
      <rPr>
        <sz val="11"/>
        <color theme="1"/>
        <rFont val="Calibri"/>
        <family val="2"/>
        <scheme val="minor"/>
      </rPr>
      <t>y dejando las observaciones del cumplimiento y en caso de encontrar alguna irregularidad se comunicara a las instancias correspondientes.</t>
    </r>
  </si>
  <si>
    <t>Preventivo</t>
  </si>
  <si>
    <t>Asignación del responsable</t>
  </si>
  <si>
    <t>Asignado</t>
  </si>
  <si>
    <t>Fuerte</t>
  </si>
  <si>
    <t>Jefe Ofcina de Control Interno o Profesional asignado</t>
  </si>
  <si>
    <t xml:space="preserve"> 01/02/2019 al 31/12/2019</t>
  </si>
  <si>
    <t>Lista de Chequeo Revisadas</t>
  </si>
  <si>
    <t>Directamente</t>
  </si>
  <si>
    <t>No disminuye</t>
  </si>
  <si>
    <r>
      <rPr>
        <b/>
        <sz val="11"/>
        <color theme="1"/>
        <rFont val="Calibri"/>
        <family val="2"/>
        <scheme val="minor"/>
      </rPr>
      <t>ACTIVIDAD DE CONTROL:</t>
    </r>
    <r>
      <rPr>
        <sz val="11"/>
        <color theme="1"/>
        <rFont val="Calibri"/>
        <family val="2"/>
        <scheme val="minor"/>
      </rPr>
      <t xml:space="preserve"> Revisión de la lista de Chequeo de papeles de </t>
    </r>
    <r>
      <rPr>
        <sz val="11"/>
        <rFont val="Calibri"/>
        <family val="2"/>
        <scheme val="minor"/>
      </rPr>
      <t xml:space="preserve">trabajo , para cada auditoría verificando la consistencia de la información  
</t>
    </r>
    <r>
      <rPr>
        <sz val="11"/>
        <color rgb="FFFF0000"/>
        <rFont val="Calibri"/>
        <family val="2"/>
        <scheme val="minor"/>
      </rPr>
      <t xml:space="preserve">
</t>
    </r>
    <r>
      <rPr>
        <sz val="11"/>
        <rFont val="Calibri"/>
        <family val="2"/>
        <scheme val="minor"/>
      </rPr>
      <t xml:space="preserve">
</t>
    </r>
    <r>
      <rPr>
        <b/>
        <sz val="11"/>
        <rFont val="Calibri"/>
        <family val="2"/>
        <scheme val="minor"/>
      </rPr>
      <t>ACCION DE CONTINGENCIA: Comunicar a la ins</t>
    </r>
    <r>
      <rPr>
        <sz val="11"/>
        <rFont val="Calibri"/>
        <family val="2"/>
        <scheme val="minor"/>
      </rPr>
      <t>tancia competente para iniciar  la investigación  disciplinaria, fiscal o penal según el caso</t>
    </r>
    <r>
      <rPr>
        <sz val="11"/>
        <color theme="1"/>
        <rFont val="Calibri"/>
        <family val="2"/>
        <scheme val="minor"/>
      </rPr>
      <t xml:space="preserve">
</t>
    </r>
  </si>
  <si>
    <t>Jefe Oficina de Control Interno</t>
  </si>
  <si>
    <r>
      <t xml:space="preserve">EFICACIA: Número de lista de Chequeo revisadas/ Números de Listas de  Chequeo de auditorias realizadas  X 100
</t>
    </r>
    <r>
      <rPr>
        <sz val="11"/>
        <rFont val="Calibri"/>
        <family val="2"/>
        <scheme val="minor"/>
      </rPr>
      <t xml:space="preserve">
(Número de lista de Chequeo Aprobadas  / Números de Listas de  Chequeo de auditorias realizadas  X 100</t>
    </r>
  </si>
  <si>
    <t>¿Afectar el cumplimiento de metas y objetivos de la dependencia?</t>
  </si>
  <si>
    <t>Segregación  y autoridad del responsable</t>
  </si>
  <si>
    <t xml:space="preserve">Adecuado </t>
  </si>
  <si>
    <t>¿Afectar el cumplimiento de misión de la Entidad?</t>
  </si>
  <si>
    <t>Periodicidad</t>
  </si>
  <si>
    <t>Oportuna</t>
  </si>
  <si>
    <t>¿Afectar el cumplimiento de la misión del sector al que pertenece la Entidad?</t>
  </si>
  <si>
    <t>NO</t>
  </si>
  <si>
    <t>Propósito</t>
  </si>
  <si>
    <t>Prevenir</t>
  </si>
  <si>
    <t>¿Generar pérdida de confianza de la Entidad, afectando su reputación?</t>
  </si>
  <si>
    <t>Cómo  se realiza la actividad del control</t>
  </si>
  <si>
    <t>Confiable</t>
  </si>
  <si>
    <t>¿Generar pérdida de recursos económicos?</t>
  </si>
  <si>
    <t>Qué pasa con las observaciones o desviaciones?</t>
  </si>
  <si>
    <t>Se investigan y resuelven oportunamente</t>
  </si>
  <si>
    <t>¿Afectar la generación de los productos o la prestación de servicios?</t>
  </si>
  <si>
    <t>Evidencia de ejecución del control</t>
  </si>
  <si>
    <t>Completa</t>
  </si>
  <si>
    <t>¿Dar lugar al detrimento de calidad de vida de la comunidad por la pérdida del bien o servicios o los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</si>
  <si>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</si>
  <si>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</si>
  <si>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</si>
  <si>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</si>
  <si>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</si>
  <si>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</si>
  <si>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</si>
  <si>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</si>
  <si>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</si>
  <si>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</si>
  <si>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</si>
  <si>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CALIDAD EDUCATIVA INTEGRAL v8.  OBJETIVO: Promover en todos los niños, niñas, personas jóvenes y adultas, el desarrollo integral y los aprendizajes a lo largo de la vida para la mejora continua de la calidad educativa, mediante la definición de lineamientos, orientaciones y estrategias pedagógicas, el acompañamiento a las instituciones educativas, el fortalecimiento curricular, la evaluación de la calidad educativa y la cualificación de los docentes y agentes educativos.</t>
  </si>
  <si>
    <t xml:space="preserve">
Posibilidad de recibir o solicitar cualquier dádiva o beneficio a nombre propio o de terceros, con el fin de manipular la información o documentación para beneficio privado </t>
  </si>
  <si>
    <t xml:space="preserve">Falta de implementación del "PROTOCOLO PARA ADMINISTRACIÓN DE REPOSITORIOS INSTITUCIONALES DIGITALES" para el manejo y almacenamiento adecuado de la información por parte de las Direcciones de la Subsecretaría de Calidad y Pertinencia.
-Cargue incompleto de la documentación en el repositorio institucional.
</t>
  </si>
  <si>
    <t>-Manipulación de la información para beneficio propio o de un tercero
- Adulteración de la información.</t>
  </si>
  <si>
    <t>Posible</t>
  </si>
  <si>
    <t>El Jefe de Control Interno o profesional asignado adelantará revisión de los papeles de trabajo para cada  auditoria y verificará la consistencia de la información  con el informe preliminar cada  vez que se presente, dejando constancia con una lista de chequeo firmada por los que intervienen y dejando las observaciones del cumplimiento y en caso de encontrar alguna irregularidad se comunicara a las instancias correspondientes.</t>
  </si>
  <si>
    <t xml:space="preserve">ACTIVIDAD DE CONTROL: Revisión de la lista de Chequeo de papeles de trabajo , para cada auditoría verificando la consistencia de la información  
ACCION DE CONTINGENCIA: Comunicar a la instancia competente para iniciar  la investigación  disciplinaria, fiscal o penal según el caso
</t>
  </si>
  <si>
    <t>EFICACIA: Número de lista de Chequeo revisadas/ Números de Listas de  Chequeo de auditorias realizadas  X 100
(Número de lista de Chequeo Aprobadas  / Números de Listas de  Chequeo de auditorias realizadas  X 100</t>
  </si>
  <si>
    <t>GESTIÓN JURÍDICA v8
 OBJETIVO: Garantizar el cumplimiento de las normas constitucionales y legales vigentes en todas las actuaciones jurídicas y de representación judicial y administrativa, así como el acompañamiento efectivo a los procesos, velando por los intereses de la entidad.</t>
  </si>
  <si>
    <t xml:space="preserve">
 Posibilidad de recibir o solicitar cualquier dádiva o beneficio  a nombre propio o de terceros para ejercer  la representación y defensa de la entidad de forma indebida.</t>
  </si>
  <si>
    <t>Debilidades en la vigilancia de actuaciones procesales y estado de los procesos en los despachos judiciales, que impiden validar la inclusión de  aspectos técnicos y materiales en la defensa de la entidad.</t>
  </si>
  <si>
    <t xml:space="preserve">Pérdida de confianza en lo público
Investigaciones penales, disciplinarias y fiscales
Enriquecimiento ilícito de contratistas y/o servidores públicos
</t>
  </si>
  <si>
    <r>
      <rPr>
        <sz val="11"/>
        <rFont val="Calibri"/>
        <family val="2"/>
        <scheme val="minor"/>
      </rPr>
      <t>El profesional designado por el jefe, realiza revisión semanal de los informes presentados por los apoderados de la SED , validando que las actuaciones procesales reportadas coincidan con los registros físicos, así como con los registros del sistema de información de procesos judiciales SIPROJ  y rama judicial.  En caso de encontrarse algún incumplimiento o inconsistencia el Jefe de la Oficina solicita informe al apoderado y de ser necesario se convoca a reunión</t>
    </r>
    <r>
      <rPr>
        <sz val="11"/>
        <color rgb="FFFF0000"/>
        <rFont val="Calibri"/>
        <family val="2"/>
        <scheme val="minor"/>
      </rPr>
      <t>.</t>
    </r>
    <r>
      <rPr>
        <sz val="11"/>
        <color theme="1"/>
        <rFont val="Calibri"/>
        <family val="2"/>
        <scheme val="minor"/>
      </rPr>
      <t xml:space="preserve"> Como evidencia quedan los informes presentados, las comunicaciones remitidas y las actas de reunión.</t>
    </r>
  </si>
  <si>
    <t>Jefe Oficina asesora jurídica</t>
  </si>
  <si>
    <t xml:space="preserve"> 01/01/2019 al 31/12/2019</t>
  </si>
  <si>
    <t>Informes semanales de defensa judicial 
Comunicaciones  recibidas  y  enviadas de la Oficina Asesora Jurídica y 
 actas de reunión</t>
  </si>
  <si>
    <r>
      <rPr>
        <b/>
        <sz val="11"/>
        <color theme="1"/>
        <rFont val="Calibri"/>
        <family val="2"/>
        <scheme val="minor"/>
      </rPr>
      <t>ACTIVIDAD DE CONTROL:</t>
    </r>
    <r>
      <rPr>
        <sz val="11"/>
        <color theme="1"/>
        <rFont val="Calibri"/>
        <family val="2"/>
        <scheme val="minor"/>
      </rPr>
      <t xml:space="preserve"> Revisión y validación de informes semanales con reporte de actuaciones procesales. </t>
    </r>
  </si>
  <si>
    <t>Jefe Oficina Asesora Jurídica</t>
  </si>
  <si>
    <t>EFICACIA:  Gestión  de Representación y Defensa de la entidad
EFECTIVIDAD: Número de casos de favorecimiento a terceros en defensa judicial</t>
  </si>
  <si>
    <t xml:space="preserve">Vencimiento de términos  para favorecer intereses particulares con respecto al sentido de las decisiones judiciales </t>
  </si>
  <si>
    <r>
      <rPr>
        <sz val="11"/>
        <rFont val="Calibri"/>
        <family val="2"/>
        <scheme val="minor"/>
      </rPr>
      <t>El profesional de apoyo a la supervisión del contrato de vigilancia designado por el jefe de la Oficina hace seguimiento a la información proveniente del servicio de vigilancia judicial, valida  información de los procesos judiciales diariamente,  además  genera avisos y alertas sobre actuaciones a realizar o vencidas. En caso de incumplimiento por parte de los apoderados el jefe de la Oficina</t>
    </r>
    <r>
      <rPr>
        <sz val="11"/>
        <color theme="1"/>
        <rFont val="Calibri"/>
        <family val="2"/>
        <scheme val="minor"/>
      </rPr>
      <t xml:space="preserve"> requiere informe sobre la omisión, lo cual queda evidenciado en alerta de vigilancia, comunicaciones  e informes</t>
    </r>
  </si>
  <si>
    <t>01/01/2019 al 31/12/2019</t>
  </si>
  <si>
    <t>Alertas de vigilancia, reporte de procesos vigilados</t>
  </si>
  <si>
    <r>
      <rPr>
        <b/>
        <sz val="11"/>
        <color theme="1"/>
        <rFont val="Calibri"/>
        <family val="2"/>
        <scheme val="minor"/>
      </rPr>
      <t xml:space="preserve">ACTIVIDAD DE CONTROL </t>
    </r>
    <r>
      <rPr>
        <sz val="11"/>
        <color theme="1"/>
        <rFont val="Calibri"/>
        <family val="2"/>
        <scheme val="minor"/>
      </rPr>
      <t xml:space="preserve">vigilancia diaria y en tiempo real de los procesos judiciales en los que la SED es parte </t>
    </r>
  </si>
  <si>
    <t>Jefe Oficina Asesora Jurídica/ grupo de defensa judicial</t>
  </si>
  <si>
    <r>
      <rPr>
        <b/>
        <sz val="11"/>
        <color theme="1"/>
        <rFont val="Calibri"/>
        <family val="2"/>
        <scheme val="minor"/>
      </rPr>
      <t xml:space="preserve">ACCION DE CONTINGENCIA: </t>
    </r>
    <r>
      <rPr>
        <sz val="11"/>
        <color theme="1"/>
        <rFont val="Calibri"/>
        <family val="2"/>
        <scheme val="minor"/>
      </rPr>
      <t>Comunicar a la instancia competente para iniciar  la investigación  disciplinaria, fiscal o penal según el caso</t>
    </r>
  </si>
  <si>
    <t>día 1 de materialización del riesgo</t>
  </si>
  <si>
    <t>día 1 5 de materialización del riesgo</t>
  </si>
  <si>
    <t>Líder del proceso</t>
  </si>
  <si>
    <t>GESTIÓN FINANCIERA v8. OBJETIVO: Administrar los recursos financieros de la entidad, implementando políticas, estrategias y acciones que permitan controlar de forma oportuna, trasparente y eficiente, la gestión de presupuesto, tesorería y contabilidad, para una adecuada planeación, ejecución y toma de decisiones.</t>
  </si>
  <si>
    <t xml:space="preserve">Probabilidad del manejo y uso inadecuado  (por accion u omisión) de la información que se genera y procesa desde la oficina de Presupuesto para el beneficio de un tercero. 
</t>
  </si>
  <si>
    <t xml:space="preserve">Tráfico de influencias y ofrecimiento / aceptación de dádivas o intercambio de favores. </t>
  </si>
  <si>
    <t xml:space="preserve">Pérdida de confianza en lo público
Investigaciones penales, disciplinarias y fiscales
No cumplimiento de objetivos
</t>
  </si>
  <si>
    <t>El jefe de la Oficina de Presupuesto coordinará el plan de capacitación semestralmente  con relación al manejo y aprobación adecuados de los recursos, y en temas atenientes a la Oficina de Presupuesto,  para evitar  incurrir en errores y concientizar a los funcionarios  de la dependencia acerca de las consecuencias de llegar a materializarse el riesgo.  En caso en que se incurra un accion que materialice el riesgo se procedera a ejecutar lo establecido en  circulares o memorandos con relación a las consecuencias ante este  evento. Como evidencia se generar circulares, memorandos, listas de asistencia y material de apoyo en las capacitaciones. Como evidenccia quedan los registro de inconsistencias identificadas en la revisión frente a las subsanadas.</t>
  </si>
  <si>
    <t xml:space="preserve">Jefe Oficina de Presupuesto </t>
  </si>
  <si>
    <t xml:space="preserve">
Listas de asistencia y material de apoyo en las capacitaciones, memorandos o circulares  </t>
  </si>
  <si>
    <r>
      <t xml:space="preserve">Ejecutar lo establecido en  circulares o memorandos con relación a las consecuencias ante el evento de materialización del riesgo y en cuanto al manejo adecuado de los recursos y de la información.
</t>
    </r>
    <r>
      <rPr>
        <sz val="11"/>
        <color rgb="FFFF0000"/>
        <rFont val="Calibri"/>
        <family val="2"/>
        <scheme val="minor"/>
      </rPr>
      <t xml:space="preserve">
</t>
    </r>
  </si>
  <si>
    <t>Jefe Oficina de Presupuesto</t>
  </si>
  <si>
    <t xml:space="preserve">Efectuar capacitaciones  con relación al manejo y aprobación adecuados de los recursos, y en temas atenientes a la Oficina de Presupuesto
Medir el numero de conciliaciones con la información registrada en los sistemas presupuestales
Materializacion de Riesgo </t>
  </si>
  <si>
    <t>El jefe de la Oficina de Presupuesto coordinará mensualmente la conciliación de las solicitudes de CDP´s y RP´s remitidas por las áreas contra los sistemas de información presupuestales de la entidad y de entes de control, con el propósito de que todos los certificados presupuestales estén acordes con lo solicitado por los ordenadores del gasto. 
Se efectuarán cruces de información.  En caso que se incurra en una acción que materialice el riesgo se procederá a ejecutar lo establecido en circulares o memorandos con relación a las consecuencias ante este  evento. Como evidencia se generarán cruces de información.</t>
  </si>
  <si>
    <r>
      <t xml:space="preserve">Conciliaciones de información efectuados 
</t>
    </r>
    <r>
      <rPr>
        <sz val="11"/>
        <color rgb="FFFF0000"/>
        <rFont val="Calibri"/>
        <family val="2"/>
        <scheme val="minor"/>
      </rPr>
      <t xml:space="preserve"> </t>
    </r>
  </si>
  <si>
    <t>Probabilidad de realizar pagos a favor de terceros incumpliendo los requisitos legales y /o los procedimientos establecidos.</t>
  </si>
  <si>
    <t xml:space="preserve">
Inexistencia de mecanismos automatizados que validen la veracidad de los requisitos acreditados para los pagos por OPS.
</t>
  </si>
  <si>
    <t xml:space="preserve">Incumplimiento de metas y objetivos.
Pérdida, daño, perjuicio o detrimento patrimonial para la Entidad
Investigaciones administrativas, disciplinarias, fiscales y/o penales.
Afectación del buen nombre y reconocimiento de la entidad.
</t>
  </si>
  <si>
    <t xml:space="preserve">El funcionario responsable de la OTC de acuerdo con la demanda del trámite de cuentas de OPS, verifica y valida la información presupuestal y tributaria en el Módulo Radicador de Apoteosys con el fin de que la información sea consistente. En el caso que se encuentren inconsistencias se hará el respectivo ajuste o devolución a la supervisión del contrato por correo electrónico.  </t>
  </si>
  <si>
    <t>Jefe deTesoreria y Contabilidad</t>
  </si>
  <si>
    <t>Reporte trimestral mensualizado de tramites de cuentas de ordenes de prestacion de servicios, con indicador de nivel de oportunidad</t>
  </si>
  <si>
    <r>
      <rPr>
        <b/>
        <sz val="11"/>
        <color theme="1"/>
        <rFont val="Calibri"/>
        <family val="2"/>
        <scheme val="minor"/>
      </rPr>
      <t>ACCION DE CONTINGENCIA: El Director Financiero o el jefe de área deberá c</t>
    </r>
    <r>
      <rPr>
        <sz val="11"/>
        <color theme="1"/>
        <rFont val="Calibri"/>
        <family val="2"/>
        <scheme val="minor"/>
      </rPr>
      <t>omunicar mediante oficio y soportes adjuntos a la Oficina de Control Disciplinario para que se adelante la investigación respectiva y si es el caso remitir a los demás entes competentes.</t>
    </r>
  </si>
  <si>
    <t>dia 1 de materialización del riesgo</t>
  </si>
  <si>
    <t>dia 1 5 de materialización del riesgo</t>
  </si>
  <si>
    <t>Lider del proceso</t>
  </si>
  <si>
    <t>Cumplimiento y oportunidad en el trámite de cuentas OPS.</t>
  </si>
  <si>
    <t>Afectar el cumplimiento de la misión del sector al que pertenece la Entidad?</t>
  </si>
  <si>
    <t xml:space="preserve">
El funcionario responsable de la OTC, identifica mediante consulta en el aplicativo OPGET de la Secretaria Distrital de Hacienda, los rechazos presentados en los pagos del mes y los subsana antes de cierre mensual; en caso de no ser posible subsanarlos en el mismo mes, estos pagos se reprocesan en el siguiente. Como evidencia de lo anterior, queda el registro en el sistema de información OPGET. </t>
  </si>
  <si>
    <t xml:space="preserve">Reporte cuatrimestral e identificacion de causas que dieron origen a rechazos atribuidos al proceso, para su analisis de desviaciones.  </t>
  </si>
  <si>
    <t>Rechazos Ordenes de Pago OP</t>
  </si>
  <si>
    <t xml:space="preserve">
Errores atribuidos al proceso.</t>
  </si>
  <si>
    <t>GESTIÓN CONTRACTUAL v8. OBJETTIVO:
Apoyar la materialización de la actividad contractual en sus distintas etapas, para que la entidad atienda las necesidades públicas que corresponde a su ámbito de gestión en el marco de la normatividad vigente.</t>
  </si>
  <si>
    <t>Posibilidad de recibir o solicitar cualquier dádiva o beneficio  a nombre propio o de terceros durante cualquier etapa del proceso de la gestión contractual con el fin de celebrar un contrato o durante su ejecución.</t>
  </si>
  <si>
    <t xml:space="preserve">Debilidades en la etapa de planeación que facilitan la inclusión en los estudios previos y/o pliegos de condiciones de requisitos orientados a  favorecer a un proponente.
Amiguismo .
Rotación y planta de personal insuficiente.
Productos y/o servicios recibidos no acorde a las necesidades o a lo contratado.
Debilidad y/o desconocimiento de las responsabilidades en el ejercicio de la supervisión de contratos.
</t>
  </si>
  <si>
    <t xml:space="preserve">Pérdida de confianza en lo público
Investigaciones penales, disciplinarias y fiscales
Enriquecimiento ilicito de contratistas y/o servidores pùblicos
Comprometer la calidad de los bienes y/o servicios de la entidad
Detrimento patrimonial 
</t>
  </si>
  <si>
    <t>El Director de Construcciones y su equipo de trabajo implementa el instructivo que  establece las actividades y responsables en la estructuración y evaluación de proyectos de infraestructura física y verifica cuatrimestralmente  que sean usados en todos  los  procesos contractuales del área . En caso que el área de Estudios Previos  no lo este usando debe solicitar la respectiva justificación. Como evidencia quedarán las listas de chequeo de la implementación del instructivo firmadas y avaladas por el lider del proceso de Estudios previos del área.</t>
  </si>
  <si>
    <t>Director de construcciones</t>
  </si>
  <si>
    <t>Listas de chequeo de la implementación del instructivo firmadas y avaladas por el lider del proceso de Estudios previos del área</t>
  </si>
  <si>
    <r>
      <rPr>
        <b/>
        <sz val="11"/>
        <color theme="1"/>
        <rFont val="Calibri"/>
        <family val="2"/>
        <scheme val="minor"/>
      </rPr>
      <t>ACTIVIDAD DE CONTROL:</t>
    </r>
    <r>
      <rPr>
        <sz val="11"/>
        <color theme="1"/>
        <rFont val="Calibri"/>
        <family val="2"/>
        <scheme val="minor"/>
      </rPr>
      <t xml:space="preserve"> Listas de chequeo aplicadas  en todos los procesos contractuales de la Dirección de Construcciones</t>
    </r>
  </si>
  <si>
    <t>Director de Construcciones</t>
  </si>
  <si>
    <t xml:space="preserve">EFICACIA: No. de procesos con nota de verificación del cumplimiento del instructivo en los estudios previos /No. Total de procesos publicadosX100%
</t>
  </si>
  <si>
    <t>El Director de Construcciones y su equipo realiza una revisión cuatrimestral sobre una muestra aleatoria de autocontrol sobre los informes de supervisión de los contratos con el fin de corroborar que se este cumpliendo un adecuado ejercicio de la supervisión.  En caso que el superviso y/o apoyo a la supervisión no este cumpliendo con los criterios minimos se solicitará la respectiva justificación y solicitud de corrección. Como evidencia quedará el informe de revisión firmado,  realizado por un miembro del equipo que no ejerza labores de supervisión de contratos, donde se detalle que proyecto hacen parte de la muestra y que aspectos fueron evaluados.</t>
  </si>
  <si>
    <t>Informe de auditoria</t>
  </si>
  <si>
    <r>
      <t xml:space="preserve">ACTIVIDAD DE CONTROL: </t>
    </r>
    <r>
      <rPr>
        <sz val="11"/>
        <color theme="1"/>
        <rFont val="Calibri"/>
        <family val="2"/>
        <scheme val="minor"/>
      </rPr>
      <t>Informe de revisión a una muestra aleatoria de  los informes de supervisión presentados en el periodo</t>
    </r>
  </si>
  <si>
    <t>EFICIENCIA: Porcentaje de cumplimiento de conceptos de revisión (contractuales, técnicos, seguimiento, pagos, comites de obra)/No total de informes revisados.</t>
  </si>
  <si>
    <t xml:space="preserve">El Director de Dotaciones Escolares y su equipo de trabajo realizarán 10 visitas aleatorias en total durante el año, para verficar la calidad de los bienes muebles a adquirir y entregar. En caso de evidenciar que los bienes no cumplen con la calidad exigida en las fichas técnicas, éstos no se recibirán y se exigirá al contratista el cambio. Esto se evidencia a través de actas de visita.  </t>
  </si>
  <si>
    <t>Director de Dotaciones Escolares</t>
  </si>
  <si>
    <t>Actas de visita</t>
  </si>
  <si>
    <r>
      <t xml:space="preserve">ACTIVIDAD DE CONTROL: </t>
    </r>
    <r>
      <rPr>
        <sz val="11"/>
        <color theme="1"/>
        <rFont val="Calibri"/>
        <family val="2"/>
        <scheme val="minor"/>
      </rPr>
      <t>Visitas aleatorias, para verficar la calidad de los bienes muebles a adquirir y entregar</t>
    </r>
  </si>
  <si>
    <t>EFICACIA: No. de visitas aleatorias realizadas /No. De visitas aleatorias programadas X 100%
EFECTIVIDAD: No. De elementos verificados / No. De visitas realizadas</t>
  </si>
  <si>
    <t>La Directora de Contratación realiza jornadas de capacitación y  sensibilización a los supervisores y a quienes ejercen apoyo a la supervisión de acuerdo con el cronograma definido semestralmente, con el fin de afianzar sus conomientos respecto de su rol y responsabilidades. Como evidencia se tomarán listas de asistencia y las presentaciones utilizadas para difundir los contenidos desarrollados. En caso de presentarse  desviaciones en el cronograma o baja asistencia, se reprogramará una nueva sesión</t>
  </si>
  <si>
    <t>Directora de Contratación</t>
  </si>
  <si>
    <t>01/02/2019 al 31/12/2019</t>
  </si>
  <si>
    <t>Lista de asistencia y presentaciones de contenido</t>
  </si>
  <si>
    <t>Jornadas de capacitación y sensibilización dirigidas a los supervisores de contratos</t>
  </si>
  <si>
    <t>Director de Contratación</t>
  </si>
  <si>
    <t>EFICACIA: Número de capacitaciones realizadas / capacitaciones propuestas</t>
  </si>
  <si>
    <t>La Jefe de la Oficina de Apoyo Precontractual realiza la verificación cuatrimestral de la suscripción del pacto de probidad y el compromiso anticorrupción en los formatos disponibles en ISOLUCION, en cada uno de los procesos contractuales, con el fin de evidenciar o identificar conflictos de interes por parte del equipo estructurador y evaluador, así como los oferentes de no ejercer practicas corruptas o tendientes a distorsionar el proceso. Como evidencia se encuentran los pactos de probidad suscritos por el equipo estructurador y evaluador y el compromiso anticorrupción por parte de los oferentes. En caso de evidenciar la no suscripción de pactos de probidad y compromiso anticorrupción se requerirá al abogado responsable del proceso para subsanar dicha omisión</t>
  </si>
  <si>
    <t>Jefe de Oficina de Apoyo Precontractual</t>
  </si>
  <si>
    <t>pactos de probidad suscritos por el equipo estructurador y evaluador y el compromiso anticorrupción por parte de los oferentes</t>
  </si>
  <si>
    <t>Pactos de probidad y compromiso anticorrupción  suscritos en los procesos de selección</t>
  </si>
  <si>
    <t>EFICACIA: Procesos de selección con pacto de probidad y compromiso anticorrupción/ Total de procesos en etapa precontractual</t>
  </si>
  <si>
    <t>El Director de Bienestar Estudiantil y el equipo  del programa de alimentación escolar realizan  visitas de seguimiento y monitoreo a las IED  para verificar las condiciones de entrega de los productos y servicios contratados en el Programa de Alimentación, una vez al año. En caso que se identifique novedades que afecten la calidad del servicio se adelantarán los trámites para la realizar los ajustes sin generar traumatismos en la prestación del servicios y se dará  inicio de las acciones legales ante las instancias correspondientes. De lo cual se deja constancia en los informes o actas.</t>
  </si>
  <si>
    <t>Director de Bienestar Estudiantil.</t>
  </si>
  <si>
    <t>Actas de reunión y/o informes de visitas</t>
  </si>
  <si>
    <r>
      <rPr>
        <b/>
        <sz val="11"/>
        <color theme="1"/>
        <rFont val="Calibri"/>
        <family val="2"/>
        <scheme val="minor"/>
      </rPr>
      <t>ACTIVIDAD DE CONTROL:</t>
    </r>
    <r>
      <rPr>
        <sz val="11"/>
        <color theme="1"/>
        <rFont val="Calibri"/>
        <family val="2"/>
        <scheme val="minor"/>
      </rPr>
      <t xml:space="preserve"> Visitas de seguimiento a sedes.</t>
    </r>
  </si>
  <si>
    <t xml:space="preserve">EFICACIA: número de visitas a IED con acta a fin de validar la ejecución del programa de alimentacion escolar  /241 IED progradas para realizar las visitas  X100%
EFECTIVIDAD: Número de visitas a las IED sin novedades en la prestación del programa de alimentación escolar / Número numero de visitas realizadas X 100%
</t>
  </si>
  <si>
    <t>Las Jefes de las Oficinas de Apoyo Precontractual y de Contratos con su equipo de trabajo realizan de mesas de trabajo de acompañamiento previo de acuerdo con la solicitud de las áreas técnicas, para la elaboración de los estudios previos tanto de procesos de selección como contratación directa, con el fin de validar la pertinencia, legalidad y garantizar la selección objetiva en los procesos a adelantar. Como evidencia se mantienen actas de reunión de las mesas de acompañamiento realizadas. En caso de evidenciar la no realización de las mesas de trabajo, se requerirá a los profesionales de los procesos con el fin de que implementen las mesas subsiguientes</t>
  </si>
  <si>
    <t>Jefe Oficina de Apoyo Precontractual y Jefe Oficina de Contratos</t>
  </si>
  <si>
    <t xml:space="preserve"> actas de reunión de las mesas de acompañamiento realizadas</t>
  </si>
  <si>
    <t>mesas de acompañamiento para la estructuración de estudios previos</t>
  </si>
  <si>
    <t>Jefe de Oficina de Apoyo Precontractual y Jefe de Oficina de Contratos</t>
  </si>
  <si>
    <t>EFICACIA: Mesas de trabajo realizadas/mesas de trabajo solicitadas
EFECTIVIDAD: No. de denuncias presentadas ante la autoridad competente por recibir o solicitar cualquier dádiva o beneficio presuntamente / No. de procesos contractuales adelantados</t>
  </si>
  <si>
    <r>
      <t xml:space="preserve">Acción de Contingencia:
</t>
    </r>
    <r>
      <rPr>
        <sz val="11"/>
        <color theme="1"/>
        <rFont val="Calibri"/>
        <family val="2"/>
        <scheme val="minor"/>
      </rPr>
      <t>Solicitud inicio de proceso sancionatorio, cuando corresponda.
Remisión a las autoridades competentes</t>
    </r>
  </si>
  <si>
    <t>Una semana despues de evidenciar  la materialización del riesgo</t>
  </si>
  <si>
    <t>Un mes después de evidenciar la materialización del riesgo</t>
  </si>
  <si>
    <t>Todos los directores y jefes de oficina</t>
  </si>
  <si>
    <t xml:space="preserve">Posibilidad de existencia de colusión o fraude por parte de los interesados en los procesos de selección con el fin de resultar adjudicatario de un contrato </t>
  </si>
  <si>
    <t xml:space="preserve">Colusión durante el proceso de construcción de pliegos y del proceso de selección </t>
  </si>
  <si>
    <t>Detrimento patrimonial
Insatisfacción de la necesidad pública respectiva</t>
  </si>
  <si>
    <t>El Comité de Contratación realizará por lo menos una vez al mes el analisis y validación de  los procesos que son de su competencia, con el fin de prevenir o detectar riesgos de corrupción o distorisión en los procesos de selección.  Como evidencia se levantan actas de reunión de Comité donde se relaciona el análisis realizado a cada proceso de selección y las respectivas observaciones. En caso de evidenciar presuntas conductas colusorias, se remitirá a las entidades competentes de investigar dichos eventos</t>
  </si>
  <si>
    <t>Comité de Contratación</t>
  </si>
  <si>
    <t>Actas de reunión del Comité de Contratación</t>
  </si>
  <si>
    <t>Indirectamente</t>
  </si>
  <si>
    <t>Sesiones de Comité de Contratación</t>
  </si>
  <si>
    <t>No. de procesos de contratación sometidos a revisión en el comité / No. de proceso de competencia del comité
EFECTIVIDAD: No. de denuncias presentadas ante la autoridad competente por presunta existencia de colusión o fraude por parte de los interesados en los procesos de selección / No. de procesos de selección adelantados</t>
  </si>
  <si>
    <r>
      <t xml:space="preserve">Acción de Contingencia:
</t>
    </r>
    <r>
      <rPr>
        <sz val="11"/>
        <color theme="1"/>
        <rFont val="Calibri"/>
        <family val="2"/>
        <scheme val="minor"/>
      </rPr>
      <t>Remisión a las autoridades competentes</t>
    </r>
  </si>
  <si>
    <t>Directora de Contratación, Jefe de Oficina de Apoyo Precontractual y Jefe de Oficina de Contratos</t>
  </si>
  <si>
    <t xml:space="preserve">Posibilidad de recibir o solicitar cualquier dádiva o beneficio  a nombre propio o de terceros con el fin de  modificar las condiciones de los pliegos y  favorecer a un oferente en particular  </t>
  </si>
  <si>
    <t xml:space="preserve">Estructuracion de estudios previos   y/o pliegos de condiciones con  requisitos orientados a  favorecer a  proponentes
</t>
  </si>
  <si>
    <t xml:space="preserve">Pérdida de confianza en lo público
Investigaciones penales, disciplinarias y fiscales
Enriquecimiento ilicito de contratistas y/o servidores pùblicos. Celebracion de contratos sin garantias siuficientas para garantizar la eficiente prestacion del servicio 
</t>
  </si>
  <si>
    <t xml:space="preserve">Actualización a cargo de los responsables del area anualmente los estudios previos y pliegos de condiciones asi  como la parte tecnica de los procesos contractuales  de la direccion en donde se garantice la pluralidad de oferentes y la objetividad del proceso. </t>
  </si>
  <si>
    <t xml:space="preserve">Director de Servicios Administrativos </t>
  </si>
  <si>
    <t xml:space="preserve">estudios previos ajustados. 
Listas de asistencia y/o actas de reuniones </t>
  </si>
  <si>
    <r>
      <rPr>
        <b/>
        <sz val="11"/>
        <color theme="1"/>
        <rFont val="Calibri"/>
        <family val="2"/>
        <scheme val="minor"/>
      </rPr>
      <t>ACTIVIDAD DE CONTROL:</t>
    </r>
    <r>
      <rPr>
        <sz val="11"/>
        <color theme="1"/>
        <rFont val="Calibri"/>
        <family val="2"/>
        <scheme val="minor"/>
      </rPr>
      <t xml:space="preserve"> revision y actualizacion de los  estudios previosde acuerdo a la legislacion vigente y las directrices de la entodad. </t>
    </r>
  </si>
  <si>
    <t xml:space="preserve">Director de servicos administrativos </t>
  </si>
  <si>
    <t>EFICACIA: numero de estudios previos ajustados /numero de procesos adelantados  X 100%
EFECTIVIDAD: Número de procesos presentado a comite de contratacion  / Número de procesos del area durante la vigencia X 100%</t>
  </si>
  <si>
    <t xml:space="preserve">falta de controles en la custodia de la informacion de los procesos </t>
  </si>
  <si>
    <t xml:space="preserve">El área técnica debe presentar cada proceso  contractual  al Comite de Contratación de la SED para su respectiva aprobación. </t>
  </si>
  <si>
    <t>Dirección de Contratación /Area técnica</t>
  </si>
  <si>
    <t>Actas comité de contratación de la SED</t>
  </si>
  <si>
    <r>
      <rPr>
        <b/>
        <sz val="11"/>
        <color theme="1"/>
        <rFont val="Calibri"/>
        <family val="2"/>
        <scheme val="minor"/>
      </rPr>
      <t>ACTIVIDAD DE CONTROL</t>
    </r>
    <r>
      <rPr>
        <sz val="11"/>
        <color theme="1"/>
        <rFont val="Calibri"/>
        <family val="2"/>
        <scheme val="minor"/>
      </rPr>
      <t>Procesos precontractuales presentados al Comite de Contratación de la SED</t>
    </r>
  </si>
  <si>
    <t xml:space="preserve">Director de servicios administrativos </t>
  </si>
  <si>
    <t>GESTIÓN DE COMUNICACIONES v8
OBJETIVO: Diseñar, ejecutar y hacer seguimiento a las estrategias de comunicación interna y externa a nivel central, local e institucional, articulando metodologías y medios que aseguren una comunicación efectiva, estratégica, transversal e integral sobre los planes, programas y proyectos de la entidad.</t>
  </si>
  <si>
    <t xml:space="preserve">
Posibilidad de recibir o solicitar cualquier dádiva o beneficio  a nombre propio o de terceros con el fin de realizar un uso indebido de la información divulgada a través de los medios y canales competencia de la OACP para favorecer intereses particulares.  </t>
  </si>
  <si>
    <t>Poca  articulación en la   recepción de  información clara, precisa y confiable entre las áreas técnicas y la OACP</t>
  </si>
  <si>
    <t xml:space="preserve">
Pérdida de credibilidad   y  de imagen de la entidad
Favorecimiento de intereses particulares.
</t>
  </si>
  <si>
    <t>El jefe de la OACP  y su equipo de trabajo  formula  un flujo de gestión de  la información entre la OACP y las áreas técnicas que permita verificar semestralmente   su  socialización  y aplicación. En caso de que las áreas no apliquen el flujo, se solicitará la respectiva justificación y de ser necesario se realizará mesa de trabajo.Como evidencias queda el documento que define el Flujo de gestión de información en la OACP  y las comunicaciones de la OACP, listas de asistencias y /o actas de reuniones.</t>
  </si>
  <si>
    <t>Jefe Oficina Asesora de Comunicación y Prensa</t>
  </si>
  <si>
    <t xml:space="preserve">Documento que define el Flujo de gestión de informaciòn entre  la OACP y las reas técnicas.Evidencias de socialización.
Comunicaciones eléctronicas.´Listas de asistencia y/o actas de reuniones </t>
  </si>
  <si>
    <t xml:space="preserve">ACTIVIDAD DE CONTROL:Formulación de  un flujo de gestión de  la información junto con su aplicación y verificación. </t>
  </si>
  <si>
    <t xml:space="preserve">Jefe Oficina Asesora de Comunicaciòn y Prensa y su equipo </t>
  </si>
  <si>
    <t xml:space="preserve">EFICACIA:
Flujo de gestión de información formulado. 
EFECTIVIDAD: 
Número de casos presentados de uso  indebido de la información divulgada a través de los medios y canales digitales  de competencia de la OACP para favorecer intereses particulares. </t>
  </si>
  <si>
    <t>No se cuenta con la formalización y socialización de protocolos, manuales o guias que orienten la gestión de la información divulgada por la Oficina Asesora de Comunicación y Prensa en su diferentes medios y canales digitales.</t>
  </si>
  <si>
    <t>Implementación por parte de los responsables de gestionar y divulgar la información,  de  protocólos, instructivos o manuales que definan el  manejo adecuado  de los  canales y medios de comunicación digital a cargo de la OACP así como la correspondiente  recepción, custodia y divulgación  de información, con un  seguimiento cuatrimestral . En caso de que los responsables no los apliquen se realizará la solciitud de la justificación correspondiente y su inmediata aplicación. Como evidencias quedan los  documentos de lineamientos implementados y las comunicaciones de la OACP al responsable de la gestión del medio en el que se constituya una  no conformidad.</t>
  </si>
  <si>
    <t>Jefe Oficina Asesora de Comunicaciòn y Prensa</t>
  </si>
  <si>
    <t xml:space="preserve">Protocolos, instructivos o manuales.
Evidencias de socialización.
Comunicaciones eléctronicas . Listas de asistencia y/o actas de reuniones. </t>
  </si>
  <si>
    <r>
      <rPr>
        <b/>
        <sz val="11"/>
        <color theme="1"/>
        <rFont val="Calibri"/>
        <family val="2"/>
        <scheme val="minor"/>
      </rPr>
      <t xml:space="preserve">ACTIVIDAD DE CONTROL
</t>
    </r>
    <r>
      <rPr>
        <sz val="11"/>
        <color theme="1"/>
        <rFont val="Calibri"/>
        <family val="2"/>
        <scheme val="minor"/>
      </rPr>
      <t>Implementación de  protocolos, instructivos o manuales que definan el  manejo adecuado de la información institucional a publicar en los  canales y medios digitales a cargo de la OACP y su correspndiente seguimiento.</t>
    </r>
  </si>
  <si>
    <t>Jefe Oficina Asesora de Comunicaciòn y Prensa y responsables de la gestión deinformacióny divulgación en la OACP en medios y canales digitales.</t>
  </si>
  <si>
    <r>
      <rPr>
        <b/>
        <sz val="11"/>
        <color theme="1"/>
        <rFont val="Calibri"/>
        <family val="2"/>
        <scheme val="minor"/>
      </rPr>
      <t xml:space="preserve">ACCIÓN DE CONTINGENCIA: </t>
    </r>
    <r>
      <rPr>
        <sz val="11"/>
        <color theme="1"/>
        <rFont val="Calibri"/>
        <family val="2"/>
        <scheme val="minor"/>
      </rPr>
      <t>Comunicar a la instancia competente para iniciar  la investigación  disciplinaria, fiscal o penal según el caso</t>
    </r>
  </si>
  <si>
    <t>CONTROL DE LA PRESTACIÓN DEL SERVICIO EDUCATIVO V8. OBJETIVO: Inspeccionar, vigilar y controlar la prestación del servicio educativo de los establecimientos de educación formal, de educación para el trabajo y desarrollo humano, con el fin de mejorar las condiciones de la prestación del servicio educativo, así como de las entidades sin animo de lucro con fines educativos para que su objeto social se cumpla.</t>
  </si>
  <si>
    <t>Dilación y/o manipulación de las decisiones en los procesos administrativos sancionatorios para beneficio de un particular y/o tercero</t>
  </si>
  <si>
    <t>Tráfico de influencias e intereses particulares y/o Políticos</t>
  </si>
  <si>
    <t>Investigaciones.
Perdida de confianza en la SED</t>
  </si>
  <si>
    <t>El Director de Inspección y Vigilancia y Líder de grupo de Procesos Administrativos Sancionatorios, mensualmente revisa y verifica el estado de los procesos en la base de datos, así como los actos administrativos que se sustancian, con el objeto de impulsar los mismos, evitar demoras injustificadas y decisiones contrarias a derecho; en caso de presentarse desviaciones se solicita al abogado a cargo del proceso su actuación inmediata. de todo lo anterior se dejará evidencia tales como correos electrónicos y/o actas y planillas de revisión de proceso.</t>
  </si>
  <si>
    <t>Director  de Inspección y Vigilancia
Líderes de Proceso Administrativo Sancionatorios</t>
  </si>
  <si>
    <t>correos electrónicos y/o actas y planillas de revisión de proceso.
Base de datos</t>
  </si>
  <si>
    <r>
      <rPr>
        <b/>
        <sz val="11"/>
        <color theme="1"/>
        <rFont val="Calibri"/>
        <family val="2"/>
        <scheme val="minor"/>
      </rPr>
      <t>ACTIVIDAD DE CONTROL:</t>
    </r>
    <r>
      <rPr>
        <sz val="11"/>
        <color theme="1"/>
        <rFont val="Calibri"/>
        <family val="2"/>
        <scheme val="minor"/>
      </rPr>
      <t xml:space="preserve">  Revisar y verificar  las etapas procesales de los PAS en la bases de datos y revisar los actos  administrativos que se sustancian los abogados.</t>
    </r>
  </si>
  <si>
    <r>
      <rPr>
        <b/>
        <sz val="11"/>
        <color theme="1"/>
        <rFont val="Calibri"/>
        <family val="2"/>
        <scheme val="minor"/>
      </rPr>
      <t>EFICACIA</t>
    </r>
    <r>
      <rPr>
        <sz val="11"/>
        <color theme="1"/>
        <rFont val="Calibri"/>
        <family val="2"/>
        <scheme val="minor"/>
      </rPr>
      <t xml:space="preserve">:    Número de PAS con decisión definitiva y revisados por líder del grupo / Número total de PAS con decisión definitiva*100.               </t>
    </r>
    <r>
      <rPr>
        <b/>
        <sz val="11"/>
        <color theme="1"/>
        <rFont val="Calibri"/>
        <family val="2"/>
        <scheme val="minor"/>
      </rPr>
      <t>EFECTIVIDAD</t>
    </r>
    <r>
      <rPr>
        <sz val="11"/>
        <color theme="1"/>
        <rFont val="Calibri"/>
        <family val="2"/>
        <scheme val="minor"/>
      </rPr>
      <t xml:space="preserve">:  Número de PAS. con seguimiento / Total de PAS en curso*100
</t>
    </r>
    <r>
      <rPr>
        <b/>
        <sz val="11"/>
        <color theme="1"/>
        <rFont val="Calibri"/>
        <family val="2"/>
        <scheme val="minor"/>
      </rPr>
      <t/>
    </r>
  </si>
  <si>
    <t xml:space="preserve">ACCION DE CONTINGENCIA: Una vez detectada la irregularidad que materializa el riesgo, frente al caso en concreto se revisará la situación presentada y si es del caso se tomarán acciones inmediatas que subsanen el hecho presentado tales como revocatoria, corrección admnistrativa, nulidad y las demás acciones a que haya lugar. Adicionalmente, se realizará una reunión para la revisión y  seguimiento de los controles con el fin de verificar la eficacia de los mismos. </t>
  </si>
  <si>
    <t xml:space="preserve">ACCESO Y PERMANENCIA ESCOLAR V8. OBJETIVO: 
Promover el acceso y la permanencia de la población en el Sistema educativo oficial del Distrito, para el logro de trayectorias educativas completas. 
</t>
  </si>
  <si>
    <t>Posibilidad de recibir o solicitar cualquier dádiva o beneficio a nombre propio o de terceros con
el fin de obtener un beneficio del programa de movilidad escolar.</t>
  </si>
  <si>
    <t xml:space="preserve">Contacto con Funcionarios o contratistas sin las competencias comportamentales y éticas requeridas factor que propicia la asignación de los beneficios sin el cumplimiento de los requisitos establecidos.
</t>
  </si>
  <si>
    <t>Investigaciones legales.
pérdida de la buena imagen institucional .
Desvío de los beneficios hacia grupos poblacionales sin el lleno de los requisitos establecidos.
Detrimento patrimonial.</t>
  </si>
  <si>
    <t xml:space="preserve">El Director de Bienestar Estudiantil y su equipo de trabajo habilitan  los mecanismos para el registro de las solicitudes de los estudiantes pertenecientes a la matricula oficial del Distrito que quieren acceder al programa de movilidad escolar a traves de la pagina web de la Secretaria de Educación.  La asiganción del beneficio y de la modalidad correspondiente a cada estudiante, esta sujeta a un estudio tecnico.  El programa de movilidad escolar cuenta con un manual operativo que define los criterios de asignación,  los cuales son aplicados a traves de herramientas tecnologicas implementadas por el programa.   Los estudiantes nuevos que ingresan al programa son evaluados con los mismos criterios tecnicos del manual operativo.  Cada modalidad del programa evalua de manera periodica que los beneficiarios correspondan a los estudiantes inscritos.    Como evidencia quedan los registros de inscripción en el aplicativo.   En caso de que se encuentre alguna asignación del beneficio sin eL cumplimiento de los requisitos,  se suspende el beneficio y se  pondrá en conocimiento de los instancias competentes.  </t>
  </si>
  <si>
    <t>Director de Bienestar Estudiantil</t>
  </si>
  <si>
    <t xml:space="preserve">Términos de referencia estándar. 
Comunicaciones  recibidas de las áreas y las enviadas por la Dirección de Contratación
Listas de asistencia y/o actas de reuniones </t>
  </si>
  <si>
    <t xml:space="preserve">ACTIVIDAD DE CONTROL: Inscripción y validación de la información a traves de la página de se SED para los benficiarios del subsidios y rutas de movilidad escolar. </t>
  </si>
  <si>
    <t>EFICACIA: número de beneficiarios  para las modalidades de rutas y subsidio del programa de movilidad escolar inscritos a traves de la pagina web de la SED o validados por la SED /número total de beneficiarios programados para la vigencia en la modalidad  de  rutas y subsidios de movilidad escolar  X100%
EFECTIVIDAD: Número de beneficiarios  con el lleno de los requsitos en el programa de subsidios escolares auditados / Número total de beneficiarios de subsidios escolares  auditadosX 100%</t>
  </si>
  <si>
    <t xml:space="preserve">Práctica habitual de algunos ciudadanos  de solicitar acceso a los programas del Estado sin cumplir con los requisitos establecidos. </t>
  </si>
  <si>
    <t>El Director de Bienestar Estudantil y el equipo  de movilidad gestionan la contratación de una auditoria  anual con informes  periodicos con el objeto de validar el cumplimiento de los requisitos para acceder al programa de movilidad en la modalidad de subsidios . En caso que se identifiquen usuarios sin el lleno de los requisitos se adelantarán los tramites para la suspensión del beneficio e inicio de las acciones legales ante las instancias correspondientes. De lo cual se deja constancia en los informes o actas.</t>
  </si>
  <si>
    <t>ACTIVIDAD DE CONTROL: Realización de una auditoria que valide la información de los beneficiarios de subsidios escolares del programa de movilidad escolar.</t>
  </si>
  <si>
    <t xml:space="preserve">ACCESO Y PERMANENCIA ESCOLAR V8. OBJETIVO: 
Promover el acceso y la permanencia de la población en el Sistema educativo oficial del Distrito, para el logro de trayectorias educativas completas. 
 </t>
  </si>
  <si>
    <t>Posibilidad de recibir o solicitar cualquier dadiva o beneficio en nombre propio o de un tercero con el fin de obtener un cupo escolar,  incumpliendo la norma.</t>
  </si>
  <si>
    <t xml:space="preserve">Falta de rigor de las IED en la aplicación del procedimiento establecido en la resolucion de gestion de la cobertura educativa.
</t>
  </si>
  <si>
    <t xml:space="preserve">Investigaciones legales y generación de mala imagen Institucional, 
Desvìo de los beneficios hacia grupos poblacionales sin el lleno de los requisitos establecidos.
</t>
  </si>
  <si>
    <t xml:space="preserve">La Directora de cobertura y su equipo de trabajo programan la verificación y seguimiento a las instituciones educativas pertenecientes a la matrícula oficial del distrito. Se evalúa el proceso de gestión de la cobertura  en los meses de febrero, abril. julio y septiembre, de acuerdo con lo establecido en la resolución 1629 de 2018, con el fin de garantizar la veracidad, oportunidad y calidad de la información registrada por los establecimientos educativos oficiales en el SIMAT.  En caso de que se encuentren novedades de matrícula de estudiantes por fuera de los conductos y procedimientos regulares, se toman las medidas pertinentes de notificación e información a las Direcciones locales e instituciones educativas para que realicen los ajustes y en caso de  gravedad calificada, se notifica a las instancias de control a que haya lugar para las respectivas investigaciones. Las evidencias de la actividad de control son los diferentes insumos como el instructivo del proceso, actas de verificación e informes con los resultados. </t>
  </si>
  <si>
    <t xml:space="preserve">DIRECTORA DE COBERTURA </t>
  </si>
  <si>
    <t>Sistema SIMAT e Informes</t>
  </si>
  <si>
    <t>ACTIVIDAD DE CONTROL: Verificacion de la informacion reportada por cada establecimiento educativo.</t>
  </si>
  <si>
    <t xml:space="preserve">EFICACIA: número de verificaciones y seguimiento realizadas a los Colegios Distritales /número total de verificaciones y seguimiento programados X 100%
EFECTIVIDAD: El 100% de cupos escolares son asignados con el cumplimiento de los requisitos legales.                                                                                                                                                                                                                                                                                                                                                                                 EFICACIA: número de usuarios nuevos del SIMAT con protocolo ético suscrito /número total de usuarios nuevos registrados X 100%                                                                                                                                                                                                                                                                                                                                                                 
EFECTIVIDAD: El total de los perfiles de usuarios registrados cumplen los compromisos éticos </t>
  </si>
  <si>
    <t>La Directora de Cobertura y su equipo de trabajo realizan la actividad de control de usuarios registrados y protocolos éticos y de confidencialiadad de la información en el manejo del SIMAT, partiendo de la suscripcipción del compromiso ético previamente a su registro, posteriormente se genera una base inicial de usuarios nuevos que sirve como insumo para realizar los cruces con los cortes establecidos tres veces al año. Este ejercicio permite identificar los nuevos usuarios con su respectivo perfil, compromiso ético y de confidencialidad en el manejo de la información. En caso de encontrar novedades se valida la información con la Dirección de Cobertura y Direcciones Locales y se corrigen de inmediato y en caso de hallarse irregularidades se notifica a las instancias de control competentes. Como evidencia del control se tienen las bases de comparativos y los informes de resultados.</t>
  </si>
  <si>
    <t xml:space="preserve">SIMAT e Informes de resultados </t>
  </si>
  <si>
    <t>ACTIVIDAD DE CONTROL: Seguimiento y control a los usuarios del sistema SIMAT con el perfil y compromiso etico requeridos.</t>
  </si>
  <si>
    <t>GESTIÓN DE LA INFRAESTRUCTURA Y RECURSOS FÍSICOS v8. OBJETIVO:  Desarrollar y conservar la infraestructura y los recursos físicos de los niveles central, local e institucional de la Secretaría de Educación del Distrito.</t>
  </si>
  <si>
    <t>Posibilidad de recibir o solicitar dádivas o beneficio en nombre propio o de un tercero, con el fin de obtener provecho de la manipulación del inventario</t>
  </si>
  <si>
    <t xml:space="preserve">Desconocimiento de la normativa y procedimiento para administración de bienes a cargo de la SED (inventario) 
</t>
  </si>
  <si>
    <t xml:space="preserve">Posible detrimento patrimonial
</t>
  </si>
  <si>
    <t>El Director de Dotaciones Escolares y su equipo de trabajo realizarán un total de 12 sesiones de capacitación durante el año  sobre la administración de bienes muebles en los niveles central, local e institucional. En caso de evidenciar la inasistencia de los invitados, se informará al jefe inmediato, a la Dirección Local de Educación y a la Dirección de Colegios. Como evidencia se tendrán en cuenta los listados de asistencia.</t>
  </si>
  <si>
    <t xml:space="preserve">Presentación / Listados de asistencia   </t>
  </si>
  <si>
    <r>
      <rPr>
        <b/>
        <sz val="11"/>
        <color theme="1"/>
        <rFont val="Calibri"/>
        <family val="2"/>
        <scheme val="minor"/>
      </rPr>
      <t>ACTIVIDAD DE CONTROL:</t>
    </r>
    <r>
      <rPr>
        <sz val="11"/>
        <color theme="1"/>
        <rFont val="Calibri"/>
        <family val="2"/>
        <scheme val="minor"/>
      </rPr>
      <t xml:space="preserve"> Capacitaciones realizadas a personal de nivel central, local e institucional para mejorar su competencia en lo relacionado con la administración de bienes muebles de la SED </t>
    </r>
  </si>
  <si>
    <t>EFICACIA: No. de sesiones de capacitación realizadas / Total de sesiones de capacitación programadas x 100
EFECTIVIDAD: No. de personas que asisten a la capacitación por Localidad / N° de personas convocadas por Localidad</t>
  </si>
  <si>
    <t>El Director de Dotaciones Escolares y su equipo de trabajo efectuarán verificación de una muestra aleatoria del 7% en la actualización de  los inventarios de bienes muebles en las dependencias del nivel central, las direcciones locales de educacion y las instituciones educativas distritales, durante el año. En caso de evidenciar que no se están actualizando los inventarios se dejan  las recomendaciones, observaciones y compromisos  a través del enlace de la DDE en cada Localidad; en el evento de que se incumplan los compromisos acordados se informarà a la autoridad competente. Como evidencia queda el acta de visita</t>
  </si>
  <si>
    <r>
      <rPr>
        <b/>
        <sz val="11"/>
        <color theme="1"/>
        <rFont val="Calibri"/>
        <family val="2"/>
        <scheme val="minor"/>
      </rPr>
      <t xml:space="preserve">ACTIVIDAD DE CONTROL: </t>
    </r>
    <r>
      <rPr>
        <sz val="11"/>
        <color theme="1"/>
        <rFont val="Calibri"/>
        <family val="2"/>
        <scheme val="minor"/>
      </rPr>
      <t>Visitas aleatorias de verificaciòn al % de los inventarios</t>
    </r>
  </si>
  <si>
    <t xml:space="preserve">EFICACIA: No. de visitas aleatorias de verificaciòn realizadas / Total de visitas aleatorias  programadas x 100
EFECTIVIDAD: N° de visitas aleatorias con inventario actualizado  / No. de visitas aleatorias con inventario verificado </t>
  </si>
  <si>
    <r>
      <rPr>
        <b/>
        <sz val="11"/>
        <color theme="1"/>
        <rFont val="Calibri"/>
        <family val="2"/>
        <scheme val="minor"/>
      </rPr>
      <t xml:space="preserve">ACCION DE CONTINGENCIA: </t>
    </r>
    <r>
      <rPr>
        <sz val="11"/>
        <color theme="1"/>
        <rFont val="Calibri"/>
        <family val="2"/>
        <scheme val="minor"/>
      </rPr>
      <t>Comunicar a la instancia competente para iniciar  la investigación  si es el caso</t>
    </r>
  </si>
  <si>
    <t>GESTIÓN DE TECNOLOGÍAS DE INFORMACIÓN Y COMUNICACIONES V8. 
OBJETIVO:Diseñar e implementar soluciones y servicios de tecnología, por medio del empleo de estándares y buenas prácticas, monitoreando que cumplan en forma oportuna, eficiente y transparente</t>
  </si>
  <si>
    <t>Posibilidad de manipulación indebida de los sistemas de información por parte de los funcionarios y/o contratistas , que inciden en la debida ejecución en beneficio propio o de un tercero.</t>
  </si>
  <si>
    <t>Intrusión no autorizada a los sistemas de información, aplicativos y bases de datos</t>
  </si>
  <si>
    <t>Investigaciones, pérdida de confianza en la integridad de los sistemas de información</t>
  </si>
  <si>
    <t>Los administradores de claves y usuarios de los sistemas de información, de acuerdo a la demanda, validan que la solicitud este aprobada por el jefe inmediato y sea la acorde al perfil del usuario, rol y competencia a través del formato otorgar acceso a sistemas de información, en caso de presentarse inconsistencias se devuelve la solicitud a través de correo electronico y ticket.</t>
  </si>
  <si>
    <t xml:space="preserve">Funcionario operativo del contrato de mesa de servicios
</t>
  </si>
  <si>
    <t>Registro solicitud  en formato  Acceso a los sistemas de información de acuerdo con el procedimiento 17-03 PD 001
Correo electrónico.
Registros en la herramienta Dexon</t>
  </si>
  <si>
    <r>
      <rPr>
        <b/>
        <sz val="11"/>
        <color theme="1"/>
        <rFont val="Calibri"/>
        <family val="2"/>
        <scheme val="minor"/>
      </rPr>
      <t>ACTIVIDAD DE CONTROL:</t>
    </r>
    <r>
      <rPr>
        <sz val="11"/>
        <color theme="1"/>
        <rFont val="Calibri"/>
        <family val="2"/>
        <scheme val="minor"/>
      </rPr>
      <t xml:space="preserve"> Verificar que el Formato otorgar acceso a los sistemas de información</t>
    </r>
    <r>
      <rPr>
        <sz val="11"/>
        <rFont val="Calibri"/>
        <family val="2"/>
        <scheme val="minor"/>
      </rPr>
      <t xml:space="preserve"> cumpla con los requisitos establecidos de acuerdo al perfil de usuario </t>
    </r>
    <r>
      <rPr>
        <sz val="11"/>
        <color theme="1"/>
        <rFont val="Calibri"/>
        <family val="2"/>
        <scheme val="minor"/>
      </rPr>
      <t>, rol y competencia</t>
    </r>
  </si>
  <si>
    <t xml:space="preserve">Funcionario operativo de mesa de servicios TIC
</t>
  </si>
  <si>
    <r>
      <rPr>
        <b/>
        <sz val="11"/>
        <rFont val="Calibri"/>
        <family val="2"/>
        <scheme val="minor"/>
      </rPr>
      <t>EFICACIA:</t>
    </r>
    <r>
      <rPr>
        <sz val="11"/>
        <rFont val="Calibri"/>
        <family val="2"/>
        <scheme val="minor"/>
      </rPr>
      <t xml:space="preserve"> Seguimiento al registro de solicitudes de Otorgar acceso a los sistemas de Información
</t>
    </r>
    <r>
      <rPr>
        <b/>
        <sz val="11"/>
        <rFont val="Calibri"/>
        <family val="2"/>
        <scheme val="minor"/>
      </rPr>
      <t>EFECTIVIDAD</t>
    </r>
    <r>
      <rPr>
        <sz val="11"/>
        <rFont val="Calibri"/>
        <family val="2"/>
        <scheme val="minor"/>
      </rPr>
      <t xml:space="preserve">: Cantidad de detección de intrusiones  no autorizadas de acceso a los sistemas de información
</t>
    </r>
  </si>
  <si>
    <r>
      <t xml:space="preserve">ACCION DE CONTINGENCIA: </t>
    </r>
    <r>
      <rPr>
        <sz val="10"/>
        <color theme="1"/>
        <rFont val="Calibri"/>
        <family val="2"/>
        <scheme val="minor"/>
      </rPr>
      <t xml:space="preserve">En caso de presentarse una intrusión a los sistemas de información, el administrador del sistema procede a anular el acceso no autorizado , bloqueando el acceso y reportando el incidente de seguridad, al personal de seguridad digital , a fin de evitar nuevas intrusiones </t>
    </r>
  </si>
  <si>
    <t>dia 2 de materialización del riesgo</t>
  </si>
  <si>
    <t xml:space="preserve">Ingeniero de seguridad de información
</t>
  </si>
  <si>
    <t>GESTIÓN DEL TALENTO HUMANO v8 OBJETIVO: Administrar e impulsar el desarrollo integral del talento humano en pro del mejoramiento continuo, la satisfacción del personal y el desarrollo institucional, a través de procesos estandarizados y eficientes que permitan contar con una planta docente, directivo docente y administrativa que satisfaga las necesidades de la educación pública de Bogotá de manera eficaz y oportuna.</t>
  </si>
  <si>
    <t>Posibilidad de  favorecimientos en el pago de nóminas y manipulación de ésta por parte de los funcionarios para beneficio propio o de otros.</t>
  </si>
  <si>
    <t xml:space="preserve">Productos y/o servicios recibidos no acordes con las necesidades propias de la entidad orientado a sistemas de información y/o insumos de otras áreas. </t>
  </si>
  <si>
    <t>Detrimento patrimonial.
Perdida de credibilidad.
Inicio de procesos disciplinarios</t>
  </si>
  <si>
    <t>El grupo de servidores de la oficina de nómina en cabeza de funcionarios de carrera y contratistas, mensualmente, compara la información cargada en el sharepoint por las areas responsables vs lo existente en el sistema de liquidación de nómina, sobre aquellas novedades presenten discrepancias, se procede a notificar a través de correo electronico soportado con los pantallazods y consultas realizadas, al encargado de alimentar el sistema de novedades, para su coocción pertinente.</t>
  </si>
  <si>
    <t>Jefe Oficina de Nómina
Funcionarios Oficina de Nómina
Contratistas Oficina de Nómina</t>
  </si>
  <si>
    <t>Pre liquidación de nómina con registros de revisión 
o
Archivos en Excel de las consultas y cruces realizados
o
Pantallazos evidencia de lo encontrado.</t>
  </si>
  <si>
    <r>
      <rPr>
        <b/>
        <sz val="10"/>
        <color theme="1"/>
        <rFont val="Arial"/>
        <family val="2"/>
      </rPr>
      <t>ACTIVIDAD DE CONTROL:</t>
    </r>
    <r>
      <rPr>
        <sz val="10"/>
        <color theme="1"/>
        <rFont val="Arial"/>
        <family val="2"/>
      </rPr>
      <t xml:space="preserve">  
Comparar la información de novedades del mes cargada en SharePoint, archivo plano o ingreso directo por las áreas responsables vs lo existente en el sistema de liquidación de nómina.  </t>
    </r>
  </si>
  <si>
    <t>EFICACIA:  
 Novedades efectivamente corregidas / Seguimiento de las inconsistencias reportadas X 100
EFECTIVIDAD: 
Presupuesto ejecutado nóminas del mes /Presupuesto Asignado para la nómina vigencia 2019 X 100</t>
  </si>
  <si>
    <r>
      <t xml:space="preserve">ACCION DE CONTINGENCIA: ( aquí va la descripción de la acción de contingencia)
</t>
    </r>
    <r>
      <rPr>
        <sz val="10"/>
        <color theme="1"/>
        <rFont val="Arial"/>
        <family val="2"/>
      </rPr>
      <t>Analizando las situaciones presentadas en el ingreso de las novedades y no corregidas, convocar a mesa trabajo con las áreas involucradas para definir acción.</t>
    </r>
  </si>
  <si>
    <t xml:space="preserve">Ofrecer dadivas o cobrar por el tramite  de las prestaciones sociales de los docentes o sus beneficiarios, por parte del servidor público en el ejercicio de sus funciones.   </t>
  </si>
  <si>
    <t>favorecimiento de intereses particulares o de terceros para la agilización de trámitres de prestaciones sociales y salariales de los docentes o sus beneficiarios.</t>
  </si>
  <si>
    <t xml:space="preserve">Acciones juridicas originando procesos sancionatorios, disciplinarios, fiscales y penales. </t>
  </si>
  <si>
    <t>El profesional de la Dirección de Talento Humano Responsable del Grupo de Fondo Prestacional mensualmente verifica el estado de las solicitudes de prestaciones sociales, a través del cruce de información de los aplicativos (infomag, imag, nurf y bases de información interna), en caso de encontrarse inconsistencias, se indaga la causa priorizando su gestión, dejando como soporte, la actualización del estado real de la solicitud.</t>
  </si>
  <si>
    <t>PROFESIONAL ENCARGADO</t>
  </si>
  <si>
    <t>Bases de datos Excel con trazabilidad de solicitudes de prestaciones sociales</t>
  </si>
  <si>
    <t>Realizar seguimiento periodico al tramite de las solicitudes de prestaciones sociales mediante el cruce de bases de datos, con el fin de establecer acciones de contigencia o priorizacion dentro del area para evitar materializar el riesgo.</t>
  </si>
  <si>
    <t>Profesional encargado</t>
  </si>
  <si>
    <t xml:space="preserve">EFICACIA .
Prestaciones actuadas/prestaciones radicadas*100
EFECTIVIDAD:
Prestaciones enviadas  en los terminos de ley por primera vez a la Fiduprevisora/prestaciones radicadas*100
</t>
  </si>
  <si>
    <t>Una vez se materialice el riesgo se realizaran las gestiones para establecer la trazabilidad del tramite y definir las responsabilidad frente a la falta, esto a partir de las bases de control, en las cuales se mediran tiempos, responsables y soportes del tramite.</t>
  </si>
  <si>
    <t>dia 1 de materialización del riesgo
Notificacion e inicio de investiggacion de la sancion, definicion de responsables.</t>
  </si>
  <si>
    <t xml:space="preserve">dia 1 5 de materialización del riesgo
Establecimiento de responsablidades, sanciones, correcciones </t>
  </si>
  <si>
    <t xml:space="preserve">Posibilidad de favorecer el nombramiento de  docentes provisionales  en el ejercicio de las funciones del cargo,  que no cumplan con los requisitos, en beneficio propio y/o de un tercero.  </t>
  </si>
  <si>
    <t xml:space="preserve">Falta de controles en el proceso de vinculacion de los docentes provisionles. </t>
  </si>
  <si>
    <t xml:space="preserve">Sanciones penales y disciplinarias </t>
  </si>
  <si>
    <t>Los profesionales encargados de la Vinculación Docente, por demanda, verifica que el personal docente cumpla con los requisitos para su posterior nombramiento y vinculación, a través de el cruce de información entre los documentos aportada y la solicitada, en caso de presentarse inconsistencias, se rechaza la postulación y se notifica por correo electronico la negación por inconsistencias , liberando nuevamente la vacante.</t>
  </si>
  <si>
    <t>Detectivo</t>
  </si>
  <si>
    <t>Funcionarios Grupo de Vinculación Docente</t>
  </si>
  <si>
    <t>Check list documentos, base de datos, oficios y correos</t>
  </si>
  <si>
    <t>Verificar el cumplimiento de los requisitos para vinculación.</t>
  </si>
  <si>
    <t>Funcionarios Grupo Vinculación Docente</t>
  </si>
  <si>
    <r>
      <rPr>
        <b/>
        <sz val="11"/>
        <color theme="1"/>
        <rFont val="Calibri"/>
        <family val="2"/>
        <scheme val="minor"/>
      </rPr>
      <t>EFICACIA:</t>
    </r>
    <r>
      <rPr>
        <sz val="11"/>
        <color theme="1"/>
        <rFont val="Calibri"/>
        <family val="2"/>
        <scheme val="minor"/>
      </rPr>
      <t xml:space="preserve"> Verificación de Requisitos  para Vinculaciones 
</t>
    </r>
    <r>
      <rPr>
        <b/>
        <sz val="11"/>
        <color theme="1"/>
        <rFont val="Calibri"/>
        <family val="2"/>
        <scheme val="minor"/>
      </rPr>
      <t>EFECTIVIDAD:</t>
    </r>
    <r>
      <rPr>
        <sz val="11"/>
        <color theme="1"/>
        <rFont val="Calibri"/>
        <family val="2"/>
        <scheme val="minor"/>
      </rPr>
      <t xml:space="preserve"> Verificación de vinculaciones de acuerdo con los procedimientos establecidos por la Oficina de Personal.
</t>
    </r>
  </si>
  <si>
    <t>El Jefe de la Oficina de Personal gestionará el trámite a que haya lugar por falsedad de documentos o incumplimiento de los requisitos</t>
  </si>
  <si>
    <t>Jefe Oficina de Personal
Abogados Oficina de Personal</t>
  </si>
  <si>
    <t>GESTIÓN DOCUMENTAL V8. OBJETIVO: Gestionar la administración y manejo de los documentos producidos y recibidos, a través de la aplicación de las normas y técnicas archivísticas vigentes, con el propósito de garantizar la consulta, conservación, disposición y preservación de la memoria institucional.</t>
  </si>
  <si>
    <t>Posibilidad de recibir o solicitar cualquier dádiva o beneficio  a nombre propio o de terceros para manejar o manipulacion de los expedientes del archivo de la entidad</t>
  </si>
  <si>
    <t xml:space="preserve">No tener una adecuada gestión documental o desconocer el manejo de las tablas de retención documental.
</t>
  </si>
  <si>
    <t xml:space="preserve">Incumplimiento de objetivos
Pérdida de confianza en la institución.
Investigaciones
Perdida de información
</t>
  </si>
  <si>
    <t>El Director de Servicios Administrativos mediante el Plan Institucional de Capacitaciones – PIC, establece que la Dirección de Servicios Administrativos a través del grupo de Gestión Documental, efectúa las capacitaciones en materia de Gestión Documental, de acuerdo al cronograma definido en el plan. A fin de instruir a los funcionarios y contratistas en temas tales como; Reglamento Interno de Archivo, procedimientos, implementación de las Tablas de Retención Documental de la SED. En el caso que el funcionario o contratista no participa en la capacitacion, se programa un acompañamiento tecnico. Como evidencia de las capacitaciones se encuentra el material presentado y las listas de asistencia.</t>
  </si>
  <si>
    <t>Director de Servicio Administrativo</t>
  </si>
  <si>
    <r>
      <rPr>
        <b/>
        <sz val="11"/>
        <color theme="1"/>
        <rFont val="Calibri"/>
        <family val="2"/>
        <scheme val="minor"/>
      </rPr>
      <t>Plan Institucional de Capacitaciones - PIC
Material de la capacitación</t>
    </r>
    <r>
      <rPr>
        <sz val="11"/>
        <color theme="1"/>
        <rFont val="Calibri"/>
        <family val="2"/>
        <scheme val="minor"/>
      </rPr>
      <t xml:space="preserve">
</t>
    </r>
    <r>
      <rPr>
        <b/>
        <sz val="11"/>
        <color theme="1"/>
        <rFont val="Calibri"/>
        <family val="2"/>
        <scheme val="minor"/>
      </rPr>
      <t>Listado de asistencia</t>
    </r>
    <r>
      <rPr>
        <sz val="11"/>
        <color theme="1"/>
        <rFont val="Calibri"/>
        <family val="2"/>
        <scheme val="minor"/>
      </rPr>
      <t xml:space="preserve">
</t>
    </r>
    <r>
      <rPr>
        <b/>
        <sz val="11"/>
        <color theme="1"/>
        <rFont val="Calibri"/>
        <family val="2"/>
        <scheme val="minor"/>
      </rPr>
      <t>Evaluación del taller</t>
    </r>
  </si>
  <si>
    <r>
      <rPr>
        <b/>
        <sz val="11"/>
        <color theme="1"/>
        <rFont val="Calibri"/>
        <family val="2"/>
        <scheme val="minor"/>
      </rPr>
      <t>ACTIVIDAD DE CONTROL:</t>
    </r>
    <r>
      <rPr>
        <sz val="11"/>
        <color theme="1"/>
        <rFont val="Calibri"/>
        <family val="2"/>
        <scheme val="minor"/>
      </rPr>
      <t xml:space="preserve"> Desarrollar  las  capacitación  establecidas en el PIC en materia de gestión documental a los funcionarios de la SED para la adecuada administración  de los archivos de gestión</t>
    </r>
  </si>
  <si>
    <t>EFICACIA: 
Total de capacitaciones realizadas / Total de sesiones programadas * 100</t>
  </si>
  <si>
    <t>Desconocimiento de la normativa aplicable en la administración del archivo</t>
  </si>
  <si>
    <t xml:space="preserve">El Director de Servicios Administrativos a través del grupo de Gestión Documental, realiza acompañamientos técnicos a cada uno de las dependencias de Nivel Central y Local, con el objetivo de brindar asistencia técnica  en la implementación de procedimientos e instructivos para la administración y organización de la documentación. Los acompañamientos tecnicos se efectuan dos veces al mes. El cual se puede evidenciar en las actas de acompañamiento, actas de legalización de transferencia primarias e inventarios documentales. </t>
  </si>
  <si>
    <t xml:space="preserve">Actas de acompañamientos tecnicos 
Cronograma de Transferencias Primarias 
Actas de legalización de transferencias primarias 
Inventario Documental - FUID </t>
  </si>
  <si>
    <r>
      <rPr>
        <b/>
        <sz val="11"/>
        <color theme="1"/>
        <rFont val="Calibri"/>
        <family val="2"/>
        <scheme val="minor"/>
      </rPr>
      <t>ACTIVIDAD DE CONTROL:</t>
    </r>
    <r>
      <rPr>
        <sz val="11"/>
        <color theme="1"/>
        <rFont val="Calibri"/>
        <family val="2"/>
        <scheme val="minor"/>
      </rPr>
      <t xml:space="preserve">
Realizar la implementación de  los procedimientos, instructivos y tabla de retención documental  para la administración y organización de los Archivos de gestión de las oficinas, con el objetivo de efectuar las transferencias documentales</t>
    </r>
  </si>
  <si>
    <t>EFICACIA: 
Total de transferencias  realizadas / transferencias programadas * 100</t>
  </si>
  <si>
    <t>Deficiente ejercicio de la supervisión / interventoría</t>
  </si>
  <si>
    <t>Falta de sensibilización a los funcionarios con el proceso de Gestión Documenta</t>
  </si>
  <si>
    <r>
      <rPr>
        <b/>
        <sz val="11"/>
        <color theme="1"/>
        <rFont val="Calibri"/>
        <family val="2"/>
        <scheme val="minor"/>
      </rPr>
      <t>ACCION DE CONTINGENCIA</t>
    </r>
    <r>
      <rPr>
        <sz val="11"/>
        <color theme="1"/>
        <rFont val="Calibri"/>
        <family val="2"/>
        <scheme val="minor"/>
      </rPr>
      <t>: Comunicar a la instancia competente para iniciar  la investigación  disciplinaria, fiscal o penal según el caso</t>
    </r>
  </si>
  <si>
    <t xml:space="preserve">CONTROL DISCIPLINARIO v8. OBJETIVO: Ejercer la acción disciplinaria en primera y segunda instancia, a través del procedimiento legalmente establecido, con el fin de determinar la responsabilidad disciplinaria de los servidores y exservidores públicos de la entidad, asi como, prevenir la incursión de los funcionarios en este tipo de conductas </t>
  </si>
  <si>
    <t xml:space="preserve">Posibilidad de recibir o solicitar cualquier dádiva o beneficio  a nombre propio o de terceros con el fin de manipular las decisiones de los procesos disciplinarios </t>
  </si>
  <si>
    <t xml:space="preserve">
Presiones indebidas y /o trafico de intereses o influencias particulares o politicas </t>
  </si>
  <si>
    <t xml:space="preserve">Mala Imagen de la oficina y la SED.
Pérdida de confianza en lo público
Inestigaciones penales, disciplinarias y fiscales
</t>
  </si>
  <si>
    <t>La Jefe de la Oficina de Control Disciplinario programa revision de procesos , del sistema de informacion disciplinaria con las personas asignadas, de forma mensual y evauacion cada cuatro meses de estos controles</t>
  </si>
  <si>
    <t xml:space="preserve">Jefe Oficina Control Disciplinario </t>
  </si>
  <si>
    <t>Informes, Actas de Revisiòn y Sistema de Informacion Disciplinaria SID·3</t>
  </si>
  <si>
    <r>
      <rPr>
        <b/>
        <sz val="11"/>
        <color theme="1"/>
        <rFont val="Calibri"/>
        <family val="2"/>
        <scheme val="minor"/>
      </rPr>
      <t>ACTIVIDAD DE CONTROL:</t>
    </r>
    <r>
      <rPr>
        <sz val="11"/>
        <color theme="1"/>
        <rFont val="Calibri"/>
        <family val="2"/>
        <scheme val="minor"/>
      </rPr>
      <t xml:space="preserve"> Revisiones programadas por la jefatura y actas de las mismas. </t>
    </r>
  </si>
  <si>
    <t xml:space="preserve">Jefe de Control Disciplinario </t>
  </si>
  <si>
    <t xml:space="preserve">EFICACIA:Oportunidad en el tramite de los procesos disciplinarios de acuerdo a las etapas procesales definidas por Ley.
EFECTIVIDAD: Número de procesos activos sobre el numero de procesos revisados </t>
  </si>
  <si>
    <t>SERVICIO INTEGRAL A LA CIUDADANÍA v8. OBJETIVO: Fortalecer las relaciones entre la ciudadanía y la entidad, por medio de la prestación de un servicio integral que responda a las necesidades de los usuarios internos y externos, con el fin de mejorar la confianza institucional y la satisfacción con los servicios prestados por la SED.</t>
  </si>
  <si>
    <t>Posibilidad de recibir o solicitar cualquier dadiva o beneficio en nombre propio o de un tercero con el fin de atender las solicitudes de tránsito y servicios fuera de los lineamientos establecidos.</t>
  </si>
  <si>
    <t>Falta de unificación de criterios de las  áreas que prestan servicios y/o información a los ciudadanos.</t>
  </si>
  <si>
    <t>Se afecta la imagen y la credibilidad de la Entidad.
Se genera desconfianza en los procesos.
Se fomenta las malas prácticas laborales.
Se crean  redes de corrupción y tráfico de influencias.</t>
  </si>
  <si>
    <t>La Jefe de la Oficina de Servicio al Ciudadano y su equipo  de trabajo identifican semestralmente la necesidad de establecen acuerdos de servicio con las areas responsables  de los trámites y servicios requeridos, con el fin de contar con la información actualizada y lineamientos actualizados. Esto a través de elaboración y análisis de los informes de la operación en los tres canales de atención de la SED (presencial, virtuall y telefónico).  En caso de  no realizar la identificación semestral de la necesidad de establecer acuerdos o no se realice el análisis de los informes de la operación,  la Jefe de Servicio al Ciudadano requiere a su equipo para el cumplimiento de lo programado.  
Como evidencia de la ejecución del control quedan los informes de la operación y los acuerdos de servicio realizados</t>
  </si>
  <si>
    <t>Jefe Oficina de Servicio al Ciudadano</t>
  </si>
  <si>
    <t>1/04/2019 - 31 /12/2019</t>
  </si>
  <si>
    <t>Informes de la operación 
Acuerdos de servicio realizados</t>
  </si>
  <si>
    <r>
      <rPr>
        <b/>
        <sz val="11"/>
        <color theme="1"/>
        <rFont val="Calibri"/>
        <family val="2"/>
        <scheme val="minor"/>
      </rPr>
      <t>ACTIVIDAD DE CONTROL:</t>
    </r>
    <r>
      <rPr>
        <sz val="11"/>
        <color theme="1"/>
        <rFont val="Calibri"/>
        <family val="2"/>
        <scheme val="minor"/>
      </rPr>
      <t xml:space="preserve"> 
Aplicación de los Acuerdos de Servicio Definidos.</t>
    </r>
  </si>
  <si>
    <t>EFICACIA: Acuerdos de servicio establecidos
EFICACIA: acompañamientos realizados  a la ejecución de los temas de servicio al ciudadano en el Plan de Capacitación Institucional
EFECTIVIDAD: número casos presentados de  beneficio en nombre propio o de un tercero relacionados con tramites y servicios</t>
  </si>
  <si>
    <t>No se cuenta oportunamente con información actualizada de parte de las áreas, afectando el nivel de redireccionamientos.</t>
  </si>
  <si>
    <t>Falta cualificación de algunos funcionarios para abordar los retos de las nuevas tecnologías y canales de atención.</t>
  </si>
  <si>
    <t>La Jefe de la Oficina de Servicio al Ciudadano y su equipo  de trabajo anualmente realizan acompañamiento en  identificación y ejecución de las acciones de cualificacion relacionadas con la prestación del servicio que hacen parte del Plan Insttucional de Capacitacion de la SED, con el fin de garantizar que se aborden los temas que se requieren para la atención del servicio al ciudadano. Este acompañamiento se realiza  a través reuniones de la Oficina de Servicio al Ciudadano y el área de Talento Humano y  del acompañamiento realizado a las capacitaciones.  En caso de  no realizar el acompañamiento en la identificación y ejecución  de las acciones de cualificacion relacionadas con la prestación del servicio  la Jefe de Servicio al Ciudadano requiere a su equipo para el cumplimiento de lo planeado  
Como evidencia de la ejecución del control quedan los informes, actas y/o listas de asistencia</t>
  </si>
  <si>
    <t>Jefe oficina de Servicio al Ciudadano</t>
  </si>
  <si>
    <t>Informes
Actas y/o listas de asistencia</t>
  </si>
  <si>
    <r>
      <rPr>
        <b/>
        <sz val="11"/>
        <color theme="1"/>
        <rFont val="Calibri"/>
        <family val="2"/>
        <scheme val="minor"/>
      </rPr>
      <t xml:space="preserve">ACTIVIDAD DE CONTROL: </t>
    </r>
    <r>
      <rPr>
        <sz val="11"/>
        <color theme="1"/>
        <rFont val="Calibri"/>
        <family val="2"/>
        <scheme val="minor"/>
      </rPr>
      <t xml:space="preserve">
Acompañamiento en  identificación y ejecución de las acciones de cualificacion relacionadas con la prestación del servicio que hacen parte del Plan Insttucional de Capacitacion de la SED</t>
    </r>
  </si>
  <si>
    <t>OPCION DE TRATAMIENTO</t>
  </si>
  <si>
    <t>Reducir</t>
  </si>
  <si>
    <t>Compartir</t>
  </si>
  <si>
    <t>TIPO DE RIESGO</t>
  </si>
  <si>
    <t>MATERIALIZADO</t>
  </si>
  <si>
    <t>CRITERIO</t>
  </si>
  <si>
    <t>PUNTAJE</t>
  </si>
  <si>
    <t>Riesgo Estratégico</t>
  </si>
  <si>
    <t>Insignificante</t>
  </si>
  <si>
    <t>Si</t>
  </si>
  <si>
    <t>Riesgo de Imagen</t>
  </si>
  <si>
    <t>Improbable</t>
  </si>
  <si>
    <t>Menor</t>
  </si>
  <si>
    <t>No</t>
  </si>
  <si>
    <t>No Asignado</t>
  </si>
  <si>
    <t>Riesgo Operativo (misionales)</t>
  </si>
  <si>
    <t>Moderado</t>
  </si>
  <si>
    <t>Riesgo Financiero</t>
  </si>
  <si>
    <t>Probable</t>
  </si>
  <si>
    <t>Mayor</t>
  </si>
  <si>
    <t>Inadecuado</t>
  </si>
  <si>
    <t>Riesgo de Cumplimiento</t>
  </si>
  <si>
    <t>Casi Seguro</t>
  </si>
  <si>
    <t>Catastrófico</t>
  </si>
  <si>
    <t>Riesgo Tecnológico</t>
  </si>
  <si>
    <t>Inoportuna</t>
  </si>
  <si>
    <t>Riesgo de Conocimiento</t>
  </si>
  <si>
    <t>Riesgo Ambiental</t>
  </si>
  <si>
    <t>Detectar</t>
  </si>
  <si>
    <t>Riesgo en Seguridad y Salud en el Trabajo</t>
  </si>
  <si>
    <t>No es un control</t>
  </si>
  <si>
    <t>Riesgo de Gestión Documental</t>
  </si>
  <si>
    <t>No Confiable</t>
  </si>
  <si>
    <t>Riesgo Gerenciales (Alta Dirección)</t>
  </si>
  <si>
    <t>Riesgo de Seguridad Digital</t>
  </si>
  <si>
    <t>No se investigan y resuelven oportunamente</t>
  </si>
  <si>
    <t>Incompleta</t>
  </si>
  <si>
    <t>No existe</t>
  </si>
  <si>
    <t>Riesgos Corrupción</t>
  </si>
  <si>
    <t>Criterio</t>
  </si>
  <si>
    <t>EJECUCION DEL CONTROL</t>
  </si>
  <si>
    <t>Controles ayudan a disminuir la probabilidad</t>
  </si>
  <si>
    <t>controles ayudan a diminuir el impacto</t>
  </si>
  <si>
    <t>Débil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</si>
</sst>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68">
    <font>
      <sz val="11"/>
      <color theme="1"/>
      <name val="Calibri"/>
      <family val="2"/>
      <scheme val="minor"/>
    </font>
    <font>
      <b/>
      <sz val="12"/>
      <color theme="1"/>
      <name val="Arial"/>
      <family val="2"/>
    </font>
    <font>
      <b/>
      <sz val="10"/>
      <color theme="1"/>
      <name val="Arial"/>
      <family val="2"/>
    </font>
    <font>
      <b/>
      <sz val="11"/>
      <color theme="1"/>
      <name val="Calibri"/>
      <family val="2"/>
      <scheme val="minor"/>
    </font>
    <font>
      <sz val="10"/>
      <color theme="1"/>
      <name val="Arial"/>
      <family val="2"/>
    </font>
    <font>
      <sz val="9"/>
      <color theme="1"/>
      <name val="Arial"/>
      <family val="2"/>
    </font>
    <font>
      <sz val="9"/>
      <name val="Arial"/>
      <family val="2"/>
    </font>
    <font>
      <b/>
      <sz val="10"/>
      <color rgb="FF000000"/>
      <name val="Arial"/>
      <family val="2"/>
    </font>
    <font>
      <b/>
      <sz val="16"/>
      <color theme="1"/>
      <name val="Calibri"/>
      <family val="2"/>
      <scheme val="minor"/>
    </font>
    <font>
      <b/>
      <sz val="16"/>
      <color theme="1"/>
      <name val="Arial"/>
      <family val="2"/>
    </font>
    <font>
      <b/>
      <sz val="14"/>
      <color theme="1"/>
      <name val="Calibri"/>
      <family val="2"/>
      <scheme val="minor"/>
    </font>
    <font>
      <sz val="10"/>
      <name val="Arial"/>
      <family val="2"/>
    </font>
    <font>
      <sz val="9"/>
      <name val="Calibri"/>
      <family val="2"/>
    </font>
    <font>
      <sz val="10"/>
      <name val="Arial"/>
      <family val="2"/>
    </font>
    <font>
      <sz val="10"/>
      <name val="Calibri"/>
      <family val="2"/>
    </font>
    <font>
      <u/>
      <sz val="10"/>
      <color theme="10"/>
      <name val="Arial"/>
      <family val="2"/>
    </font>
    <font>
      <sz val="8"/>
      <name val="Calibri"/>
      <family val="2"/>
      <scheme val="minor"/>
    </font>
    <font>
      <sz val="10"/>
      <color rgb="FF000000"/>
      <name val="Times New Roman"/>
      <family val="1"/>
    </font>
    <font>
      <b/>
      <sz val="8"/>
      <name val="Calibri"/>
      <family val="2"/>
      <scheme val="minor"/>
    </font>
    <font>
      <b/>
      <sz val="8"/>
      <name val="Arial"/>
      <family val="2"/>
    </font>
    <font>
      <sz val="11"/>
      <color rgb="FFFF0000"/>
      <name val="Calibri"/>
      <family val="2"/>
      <scheme val="minor"/>
    </font>
    <font>
      <sz val="16"/>
      <color theme="1"/>
      <name val="Calibri"/>
      <family val="2"/>
      <scheme val="minor"/>
    </font>
    <font>
      <sz val="11"/>
      <name val="Calibri"/>
      <family val="2"/>
      <scheme val="minor"/>
    </font>
    <font>
      <sz val="10"/>
      <color theme="1"/>
      <name val="Calibri"/>
      <family val="2"/>
      <scheme val="minor"/>
    </font>
    <font>
      <b/>
      <sz val="10"/>
      <color theme="1"/>
      <name val="Calibri"/>
      <family val="2"/>
      <scheme val="minor"/>
    </font>
    <font>
      <sz val="11"/>
      <color theme="1"/>
      <name val="Arial"/>
      <family val="2"/>
    </font>
    <font>
      <b/>
      <sz val="11"/>
      <color theme="1"/>
      <name val="Arial"/>
      <family val="2"/>
    </font>
    <font>
      <sz val="13"/>
      <color theme="1"/>
      <name val="Arial"/>
      <family val="2"/>
    </font>
    <font>
      <b/>
      <sz val="11"/>
      <name val="Calibri"/>
      <family val="2"/>
      <scheme val="minor"/>
    </font>
    <font>
      <sz val="11"/>
      <color theme="1"/>
      <name val="Calibri"/>
      <family val="2"/>
      <scheme val="minor"/>
    </font>
    <font>
      <sz val="10"/>
      <name val="Calibri"/>
      <family val="2"/>
      <scheme val="minor"/>
    </font>
    <font>
      <b/>
      <sz val="10"/>
      <color indexed="8"/>
      <name val="Arial"/>
      <family val="2"/>
    </font>
    <font>
      <b/>
      <sz val="14"/>
      <color theme="1"/>
      <name val="Arial"/>
      <family val="2"/>
    </font>
    <font>
      <b/>
      <sz val="9"/>
      <color theme="1"/>
      <name val="Arial"/>
      <family val="2"/>
    </font>
    <font>
      <b/>
      <sz val="8"/>
      <color theme="1"/>
      <name val="Arial"/>
      <family val="2"/>
    </font>
    <font>
      <sz val="9"/>
      <color rgb="FF000000"/>
      <name val="Arial"/>
      <family val="2"/>
    </font>
    <font>
      <b/>
      <sz val="10"/>
      <name val="Arial"/>
      <family val="2"/>
    </font>
    <font>
      <sz val="10"/>
      <color rgb="FF000000"/>
      <name val="Arial"/>
      <family val="2"/>
    </font>
    <font>
      <b/>
      <sz val="12"/>
      <color rgb="FF000000"/>
      <name val="Arial"/>
      <family val="2"/>
    </font>
    <font>
      <sz val="9"/>
      <name val="Calibri"/>
      <family val="2"/>
      <scheme val="minor"/>
    </font>
    <font>
      <b/>
      <sz val="11"/>
      <color indexed="8"/>
      <name val="Arial"/>
      <family val="2"/>
    </font>
    <font>
      <sz val="9"/>
      <name val="Arial"/>
      <family val="2"/>
    </font>
    <font>
      <sz val="12"/>
      <color theme="1"/>
      <name val="Arial"/>
      <family val="2"/>
    </font>
    <font>
      <sz val="12"/>
      <color theme="1"/>
      <name val="Calibri"/>
      <family val="2"/>
      <scheme val="minor"/>
    </font>
    <font>
      <sz val="10"/>
      <name val="Arial"/>
      <family val="2"/>
    </font>
    <font>
      <sz val="10"/>
      <color rgb="FFFF0000"/>
      <name val="Arial"/>
      <family val="2"/>
    </font>
    <font>
      <u/>
      <sz val="11"/>
      <color theme="10"/>
      <name val="Calibri"/>
      <family val="2"/>
      <scheme val="minor"/>
    </font>
    <font>
      <sz val="11"/>
      <color rgb="FF000000"/>
      <name val="Calibri"/>
      <family val="2"/>
    </font>
    <font>
      <b/>
      <sz val="11"/>
      <color rgb="FF000000"/>
      <name val="Arial"/>
      <family val="2"/>
    </font>
    <font>
      <sz val="11"/>
      <name val="Arial"/>
      <family val="2"/>
    </font>
    <font>
      <b/>
      <sz val="9"/>
      <color rgb="FF000000"/>
      <name val="Tahoma"/>
      <family val="2"/>
    </font>
    <font>
      <sz val="9"/>
      <color rgb="FF000000"/>
      <name val="Tahoma"/>
      <family val="2"/>
    </font>
    <font>
      <b/>
      <sz val="12"/>
      <name val="Arial"/>
      <family val="2"/>
    </font>
    <font>
      <b/>
      <sz val="11"/>
      <name val="Arial"/>
      <family val="2"/>
    </font>
    <font>
      <b/>
      <sz val="12"/>
      <color rgb="FF000000"/>
      <name val="Arial"/>
    </font>
    <font>
      <b/>
      <sz val="12"/>
      <color rgb="FF00B050"/>
      <name val="Arial"/>
    </font>
    <font>
      <sz val="11"/>
      <color theme="1"/>
      <name val="-Apple-System"/>
      <charset val="1"/>
    </font>
    <font>
      <sz val="10"/>
      <color theme="1"/>
      <name val="Arial"/>
    </font>
    <font>
      <b/>
      <sz val="11"/>
      <color rgb="FF000000"/>
      <name val="Arial"/>
    </font>
    <font>
      <sz val="10"/>
      <color rgb="FF000000"/>
      <name val="Arial"/>
    </font>
    <font>
      <sz val="10"/>
      <color rgb="FF00B050"/>
      <name val="Arial"/>
      <family val="2"/>
    </font>
    <font>
      <sz val="10"/>
      <color rgb="FF00B050"/>
      <name val="Calibri"/>
      <family val="2"/>
      <scheme val="minor"/>
    </font>
    <font>
      <b/>
      <sz val="10"/>
      <color rgb="FF00B050"/>
      <name val="Arial"/>
      <family val="2"/>
    </font>
    <font>
      <sz val="10"/>
      <color rgb="FF00B050"/>
      <name val="Arial"/>
    </font>
    <font>
      <sz val="10"/>
      <name val="Arial"/>
    </font>
    <font>
      <sz val="10"/>
      <color rgb="FF00B050"/>
      <name val="Calibri"/>
      <family val="2"/>
    </font>
    <font>
      <b/>
      <sz val="12"/>
      <color rgb="FF4F6228"/>
      <name val="Arial"/>
    </font>
    <font>
      <b/>
      <sz val="12"/>
      <color theme="1"/>
      <name val="Arial"/>
    </font>
  </fonts>
  <fills count="1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1" tint="0.34998626667073579"/>
        <bgColor indexed="64"/>
      </patternFill>
    </fill>
    <fill>
      <patternFill patternType="solid">
        <fgColor rgb="FFFFFF00"/>
        <bgColor indexed="64"/>
      </patternFill>
    </fill>
    <fill>
      <patternFill patternType="solid">
        <fgColor rgb="FFFFFFCC"/>
        <bgColor indexed="64"/>
      </patternFill>
    </fill>
    <fill>
      <patternFill patternType="solid">
        <fgColor rgb="FFFCFEBA"/>
        <bgColor indexed="64"/>
      </patternFill>
    </fill>
    <fill>
      <patternFill patternType="solid">
        <fgColor rgb="FFFFC000"/>
        <bgColor indexed="64"/>
      </patternFill>
    </fill>
    <fill>
      <patternFill patternType="solid">
        <fgColor theme="5" tint="-0.249977111117893"/>
        <bgColor indexed="64"/>
      </patternFill>
    </fill>
    <fill>
      <patternFill patternType="solid">
        <fgColor rgb="FF92D050"/>
        <bgColor indexed="64"/>
      </patternFill>
    </fill>
    <fill>
      <patternFill patternType="solid">
        <fgColor rgb="FF00B050"/>
        <bgColor indexed="64"/>
      </patternFill>
    </fill>
    <fill>
      <patternFill patternType="solid">
        <fgColor rgb="FFFF0000"/>
        <bgColor indexed="64"/>
      </patternFill>
    </fill>
    <fill>
      <patternFill patternType="solid">
        <fgColor rgb="FFFFFFFF"/>
        <bgColor indexed="64"/>
      </patternFill>
    </fill>
    <fill>
      <patternFill patternType="solid">
        <fgColor rgb="FFFFFFFF"/>
        <bgColor rgb="FF000000"/>
      </patternFill>
    </fill>
    <fill>
      <patternFill patternType="solid">
        <fgColor rgb="FFFCFEBA"/>
        <bgColor rgb="FF000000"/>
      </patternFill>
    </fill>
    <fill>
      <patternFill patternType="solid">
        <fgColor rgb="FFFFFFCC"/>
        <bgColor rgb="FF000000"/>
      </patternFill>
    </fill>
    <fill>
      <patternFill patternType="solid">
        <fgColor theme="6"/>
        <bgColor indexed="64"/>
      </patternFill>
    </fill>
  </fills>
  <borders count="13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diagonal/>
    </border>
    <border>
      <left/>
      <right/>
      <top/>
      <bottom style="thin">
        <color indexed="64"/>
      </bottom>
      <diagonal/>
    </border>
    <border>
      <left/>
      <right style="thin">
        <color indexed="64"/>
      </right>
      <top/>
      <bottom style="medium">
        <color indexed="64"/>
      </bottom>
      <diagonal/>
    </border>
    <border>
      <left/>
      <right style="thin">
        <color indexed="64"/>
      </right>
      <top style="medium">
        <color indexed="64"/>
      </top>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indexed="64"/>
      </top>
      <bottom style="thin">
        <color rgb="FF000000"/>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medium">
        <color rgb="FF000000"/>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top style="medium">
        <color rgb="FF000000"/>
      </top>
      <bottom/>
      <diagonal/>
    </border>
    <border>
      <left style="medium">
        <color rgb="FF000000"/>
      </left>
      <right/>
      <top style="medium">
        <color rgb="FF000000"/>
      </top>
      <bottom style="medium">
        <color rgb="FF000000"/>
      </bottom>
      <diagonal/>
    </border>
    <border>
      <left style="thin">
        <color indexed="64"/>
      </left>
      <right style="medium">
        <color rgb="FF000000"/>
      </right>
      <top style="thin">
        <color indexed="64"/>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thin">
        <color indexed="64"/>
      </top>
      <bottom/>
      <diagonal/>
    </border>
    <border>
      <left/>
      <right style="medium">
        <color rgb="FF000000"/>
      </right>
      <top style="thin">
        <color indexed="64"/>
      </top>
      <bottom/>
      <diagonal/>
    </border>
    <border>
      <left style="thin">
        <color indexed="64"/>
      </left>
      <right style="medium">
        <color rgb="FF000000"/>
      </right>
      <top style="medium">
        <color indexed="64"/>
      </top>
      <bottom style="medium">
        <color indexed="64"/>
      </bottom>
      <diagonal/>
    </border>
    <border>
      <left style="thin">
        <color indexed="64"/>
      </left>
      <right style="medium">
        <color rgb="FF000000"/>
      </right>
      <top/>
      <bottom style="thin">
        <color indexed="64"/>
      </bottom>
      <diagonal/>
    </border>
    <border>
      <left/>
      <right style="medium">
        <color indexed="64"/>
      </right>
      <top/>
      <bottom style="thin">
        <color indexed="64"/>
      </bottom>
      <diagonal/>
    </border>
    <border>
      <left style="medium">
        <color rgb="FF000000"/>
      </left>
      <right/>
      <top/>
      <bottom/>
      <diagonal/>
    </border>
    <border>
      <left style="medium">
        <color rgb="FF000000"/>
      </left>
      <right/>
      <top style="thin">
        <color indexed="64"/>
      </top>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medium">
        <color rgb="FF000000"/>
      </right>
      <top/>
      <bottom/>
      <diagonal/>
    </border>
    <border>
      <left style="medium">
        <color rgb="FF000000"/>
      </left>
      <right/>
      <top style="medium">
        <color indexed="64"/>
      </top>
      <bottom/>
      <diagonal/>
    </border>
    <border>
      <left/>
      <right style="medium">
        <color rgb="FF000000"/>
      </right>
      <top style="medium">
        <color indexed="64"/>
      </top>
      <bottom/>
      <diagonal/>
    </border>
    <border>
      <left style="thin">
        <color indexed="64"/>
      </left>
      <right style="medium">
        <color rgb="FF000000"/>
      </right>
      <top style="medium">
        <color indexed="64"/>
      </top>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medium">
        <color indexed="64"/>
      </top>
      <bottom style="thin">
        <color rgb="FF000000"/>
      </bottom>
      <diagonal/>
    </border>
    <border>
      <left style="medium">
        <color rgb="FF000000"/>
      </left>
      <right/>
      <top style="medium">
        <color rgb="FF000000"/>
      </top>
      <bottom style="thin">
        <color rgb="FF000000"/>
      </bottom>
      <diagonal/>
    </border>
    <border>
      <left style="medium">
        <color rgb="FF000000"/>
      </left>
      <right/>
      <top style="medium">
        <color indexed="64"/>
      </top>
      <bottom style="medium">
        <color rgb="FF000000"/>
      </bottom>
      <diagonal/>
    </border>
    <border>
      <left style="medium">
        <color indexed="64"/>
      </left>
      <right/>
      <top/>
      <bottom style="thin">
        <color indexed="64"/>
      </bottom>
      <diagonal/>
    </border>
    <border>
      <left style="medium">
        <color rgb="FF000000"/>
      </left>
      <right style="thin">
        <color indexed="64"/>
      </right>
      <top style="medium">
        <color rgb="FF000000"/>
      </top>
      <bottom/>
      <diagonal/>
    </border>
    <border>
      <left/>
      <right style="thin">
        <color rgb="FF000000"/>
      </right>
      <top style="medium">
        <color indexed="64"/>
      </top>
      <bottom/>
      <diagonal/>
    </border>
    <border>
      <left style="medium">
        <color rgb="FF000000"/>
      </left>
      <right style="medium">
        <color indexed="64"/>
      </right>
      <top style="medium">
        <color indexed="64"/>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style="medium">
        <color rgb="FF000000"/>
      </left>
      <right style="medium">
        <color indexed="64"/>
      </right>
      <top style="medium">
        <color rgb="FF000000"/>
      </top>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top/>
      <bottom style="medium">
        <color rgb="FF000000"/>
      </bottom>
      <diagonal/>
    </border>
    <border>
      <left style="medium">
        <color rgb="FF000000"/>
      </left>
      <right/>
      <top/>
      <bottom style="thin">
        <color rgb="FF000000"/>
      </bottom>
      <diagonal/>
    </border>
    <border>
      <left/>
      <right/>
      <top style="medium">
        <color indexed="64"/>
      </top>
      <bottom style="medium">
        <color rgb="FF000000"/>
      </bottom>
      <diagonal/>
    </border>
    <border>
      <left style="thin">
        <color indexed="64"/>
      </left>
      <right style="thin">
        <color indexed="64"/>
      </right>
      <top style="medium">
        <color rgb="FF000000"/>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medium">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medium">
        <color indexed="64"/>
      </left>
      <right style="thin">
        <color rgb="FF000000"/>
      </right>
      <top style="medium">
        <color indexed="64"/>
      </top>
      <bottom style="thin">
        <color rgb="FF000000"/>
      </bottom>
      <diagonal/>
    </border>
    <border>
      <left style="medium">
        <color indexed="64"/>
      </left>
      <right/>
      <top/>
      <bottom style="medium">
        <color rgb="FF000000"/>
      </bottom>
      <diagonal/>
    </border>
    <border>
      <left/>
      <right style="thin">
        <color rgb="FF000000"/>
      </right>
      <top/>
      <bottom style="medium">
        <color indexed="64"/>
      </bottom>
      <diagonal/>
    </border>
    <border>
      <left style="medium">
        <color indexed="64"/>
      </left>
      <right style="medium">
        <color indexed="64"/>
      </right>
      <top/>
      <bottom style="medium">
        <color indexed="64"/>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style="thin">
        <color rgb="FF000000"/>
      </right>
      <top style="thin">
        <color rgb="FF000000"/>
      </top>
      <bottom/>
      <diagonal/>
    </border>
    <border>
      <left/>
      <right/>
      <top style="thin">
        <color rgb="FF000000"/>
      </top>
      <bottom style="thin">
        <color rgb="FF000000"/>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style="medium">
        <color rgb="FF000000"/>
      </bottom>
      <diagonal/>
    </border>
    <border>
      <left style="thin">
        <color indexed="64"/>
      </left>
      <right/>
      <top style="medium">
        <color indexed="64"/>
      </top>
      <bottom style="medium">
        <color indexed="64"/>
      </bottom>
      <diagonal/>
    </border>
    <border>
      <left/>
      <right style="medium">
        <color rgb="FF000000"/>
      </right>
      <top style="medium">
        <color rgb="FF000000"/>
      </top>
      <bottom/>
      <diagonal/>
    </border>
    <border>
      <left/>
      <right style="medium">
        <color rgb="FF000000"/>
      </right>
      <top/>
      <bottom style="medium">
        <color rgb="FF000000"/>
      </bottom>
      <diagonal/>
    </border>
    <border>
      <left style="thin">
        <color indexed="64"/>
      </left>
      <right style="thin">
        <color indexed="64"/>
      </right>
      <top style="thin">
        <color indexed="64"/>
      </top>
      <bottom style="medium">
        <color rgb="FF000000"/>
      </bottom>
      <diagonal/>
    </border>
  </borders>
  <cellStyleXfs count="9">
    <xf numFmtId="0" fontId="0" fillId="0" borderId="0"/>
    <xf numFmtId="0" fontId="11" fillId="0" borderId="0"/>
    <xf numFmtId="0" fontId="13" fillId="0" borderId="0"/>
    <xf numFmtId="9" fontId="11" fillId="0" borderId="0" applyFont="0" applyFill="0" applyBorder="0" applyAlignment="0" applyProtection="0"/>
    <xf numFmtId="0" fontId="15" fillId="0" borderId="0" applyNumberFormat="0" applyFill="0" applyBorder="0" applyAlignment="0" applyProtection="0"/>
    <xf numFmtId="0" fontId="17" fillId="0" borderId="0"/>
    <xf numFmtId="0" fontId="11" fillId="0" borderId="0"/>
    <xf numFmtId="9" fontId="11" fillId="0" borderId="0" applyFont="0" applyFill="0" applyBorder="0" applyAlignment="0" applyProtection="0"/>
    <xf numFmtId="0" fontId="46" fillId="0" borderId="0" applyNumberFormat="0" applyFill="0" applyBorder="0" applyAlignment="0" applyProtection="0"/>
  </cellStyleXfs>
  <cellXfs count="1141">
    <xf numFmtId="0" fontId="0" fillId="0" borderId="0" xfId="0"/>
    <xf numFmtId="0" fontId="0" fillId="2" borderId="0" xfId="0" applyFill="1"/>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0" fillId="2" borderId="0" xfId="0" applyFill="1" applyAlignment="1">
      <alignment horizontal="center" vertical="center" wrapText="1"/>
    </xf>
    <xf numFmtId="0" fontId="0" fillId="2" borderId="0" xfId="0" applyFill="1" applyAlignment="1">
      <alignment horizontal="center" vertical="center"/>
    </xf>
    <xf numFmtId="0" fontId="3" fillId="0" borderId="0" xfId="0" applyFont="1" applyAlignment="1">
      <alignment horizontal="center"/>
    </xf>
    <xf numFmtId="0" fontId="3" fillId="0" borderId="0" xfId="0" applyFont="1" applyAlignment="1">
      <alignment horizontal="center" wrapText="1"/>
    </xf>
    <xf numFmtId="0" fontId="2" fillId="0" borderId="0" xfId="0" applyFont="1" applyAlignment="1">
      <alignment wrapText="1"/>
    </xf>
    <xf numFmtId="0" fontId="7" fillId="0" borderId="0" xfId="0" applyFont="1" applyAlignment="1">
      <alignment wrapText="1"/>
    </xf>
    <xf numFmtId="0" fontId="0" fillId="0" borderId="0" xfId="0" applyAlignment="1">
      <alignment wrapText="1"/>
    </xf>
    <xf numFmtId="0" fontId="3"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wrapText="1"/>
    </xf>
    <xf numFmtId="0" fontId="3" fillId="0" borderId="0" xfId="0" applyFont="1" applyAlignment="1">
      <alignment wrapText="1"/>
    </xf>
    <xf numFmtId="0" fontId="3" fillId="0" borderId="0" xfId="0" applyFont="1"/>
    <xf numFmtId="0" fontId="5" fillId="0" borderId="0" xfId="0" applyFont="1"/>
    <xf numFmtId="0" fontId="5" fillId="0" borderId="0" xfId="0" applyFont="1" applyAlignment="1">
      <alignment horizontal="center" vertical="center"/>
    </xf>
    <xf numFmtId="0" fontId="11" fillId="0" borderId="0" xfId="1"/>
    <xf numFmtId="0" fontId="16" fillId="0" borderId="0" xfId="1" applyFont="1"/>
    <xf numFmtId="1" fontId="0" fillId="2" borderId="0" xfId="0" applyNumberFormat="1" applyFill="1" applyAlignment="1">
      <alignment horizontal="left" vertical="center" wrapText="1"/>
    </xf>
    <xf numFmtId="0" fontId="0" fillId="2" borderId="0" xfId="0" applyFill="1" applyAlignment="1">
      <alignment horizontal="left" vertical="center" wrapText="1"/>
    </xf>
    <xf numFmtId="0" fontId="0" fillId="0" borderId="29" xfId="0" applyBorder="1" applyAlignment="1">
      <alignment vertical="center"/>
    </xf>
    <xf numFmtId="0" fontId="0" fillId="0" borderId="24" xfId="0" applyBorder="1" applyAlignment="1">
      <alignment vertical="center"/>
    </xf>
    <xf numFmtId="0" fontId="0" fillId="0" borderId="23" xfId="0" applyBorder="1" applyAlignment="1">
      <alignment horizontal="left" vertical="center" wrapText="1"/>
    </xf>
    <xf numFmtId="0" fontId="0" fillId="0" borderId="31" xfId="0" applyBorder="1" applyAlignment="1">
      <alignment vertical="center"/>
    </xf>
    <xf numFmtId="0" fontId="0" fillId="0" borderId="1" xfId="0" applyBorder="1" applyAlignment="1">
      <alignment vertical="center"/>
    </xf>
    <xf numFmtId="0" fontId="0" fillId="0" borderId="32" xfId="0" applyBorder="1" applyAlignment="1">
      <alignment vertical="center"/>
    </xf>
    <xf numFmtId="0" fontId="0" fillId="0" borderId="22" xfId="0" applyBorder="1" applyAlignment="1">
      <alignment horizontal="left" vertical="center" wrapText="1"/>
    </xf>
    <xf numFmtId="0" fontId="0" fillId="0" borderId="40" xfId="0" applyBorder="1" applyAlignment="1">
      <alignment vertical="center"/>
    </xf>
    <xf numFmtId="0" fontId="0" fillId="0" borderId="23" xfId="0" applyBorder="1" applyAlignment="1">
      <alignment vertical="center"/>
    </xf>
    <xf numFmtId="0" fontId="4" fillId="10" borderId="39" xfId="0" applyFont="1" applyFill="1" applyBorder="1" applyAlignment="1">
      <alignment horizontal="center" vertical="center"/>
    </xf>
    <xf numFmtId="0" fontId="4" fillId="10" borderId="24" xfId="0" applyFont="1" applyFill="1" applyBorder="1" applyAlignment="1">
      <alignment horizontal="center" vertical="center"/>
    </xf>
    <xf numFmtId="0" fontId="4" fillId="10" borderId="57" xfId="0" applyFont="1" applyFill="1" applyBorder="1" applyAlignment="1">
      <alignment horizontal="center" vertical="center"/>
    </xf>
    <xf numFmtId="0" fontId="0" fillId="10" borderId="58" xfId="0" applyFill="1" applyBorder="1" applyAlignment="1">
      <alignment horizontal="center" vertical="center"/>
    </xf>
    <xf numFmtId="0" fontId="0" fillId="10" borderId="24" xfId="0" applyFill="1" applyBorder="1" applyAlignment="1">
      <alignment horizontal="center" vertical="center"/>
    </xf>
    <xf numFmtId="0" fontId="0" fillId="10" borderId="42" xfId="0" applyFill="1" applyBorder="1" applyAlignment="1">
      <alignment horizontal="center" vertical="center"/>
    </xf>
    <xf numFmtId="0" fontId="0" fillId="0" borderId="1" xfId="0" applyBorder="1" applyAlignment="1">
      <alignment vertical="center" wrapText="1"/>
    </xf>
    <xf numFmtId="1" fontId="1" fillId="2" borderId="0" xfId="0" applyNumberFormat="1" applyFont="1" applyFill="1" applyAlignment="1">
      <alignment horizontal="left" vertical="center" wrapText="1"/>
    </xf>
    <xf numFmtId="0" fontId="1" fillId="2" borderId="0" xfId="0" applyFont="1" applyFill="1" applyAlignment="1">
      <alignment horizontal="left" vertical="center" wrapText="1"/>
    </xf>
    <xf numFmtId="0" fontId="0" fillId="0" borderId="26" xfId="0" applyBorder="1" applyAlignment="1">
      <alignment horizontal="left" vertical="center" wrapText="1"/>
    </xf>
    <xf numFmtId="0" fontId="0" fillId="2" borderId="1" xfId="0" applyFill="1" applyBorder="1" applyAlignment="1">
      <alignment horizontal="left" vertical="center" wrapText="1"/>
    </xf>
    <xf numFmtId="0" fontId="2" fillId="3" borderId="25" xfId="0" applyFont="1" applyFill="1" applyBorder="1" applyAlignment="1">
      <alignment vertical="center" wrapText="1"/>
    </xf>
    <xf numFmtId="0" fontId="0" fillId="0" borderId="41" xfId="0" applyBorder="1" applyAlignment="1">
      <alignment vertical="center" wrapText="1"/>
    </xf>
    <xf numFmtId="0" fontId="0" fillId="2" borderId="15" xfId="0" applyFill="1" applyBorder="1" applyAlignment="1">
      <alignment horizontal="center" vertical="center"/>
    </xf>
    <xf numFmtId="0" fontId="0" fillId="2" borderId="19" xfId="0" applyFill="1" applyBorder="1" applyAlignment="1">
      <alignment horizontal="center" vertical="center"/>
    </xf>
    <xf numFmtId="0" fontId="0" fillId="0" borderId="44" xfId="0" applyBorder="1" applyAlignment="1">
      <alignment vertical="center" wrapText="1"/>
    </xf>
    <xf numFmtId="0" fontId="0" fillId="0" borderId="57" xfId="0" applyBorder="1" applyAlignment="1">
      <alignment vertical="center" wrapText="1"/>
    </xf>
    <xf numFmtId="0" fontId="0" fillId="0" borderId="34" xfId="0" applyBorder="1" applyAlignment="1">
      <alignment vertical="center" wrapText="1"/>
    </xf>
    <xf numFmtId="0" fontId="0" fillId="0" borderId="17" xfId="0" applyBorder="1" applyAlignment="1">
      <alignment horizontal="left" vertical="center" wrapText="1"/>
    </xf>
    <xf numFmtId="0" fontId="0" fillId="0" borderId="17" xfId="0" applyBorder="1" applyAlignment="1">
      <alignment vertical="center"/>
    </xf>
    <xf numFmtId="0" fontId="1" fillId="6" borderId="0" xfId="0" applyFont="1" applyFill="1" applyAlignment="1">
      <alignment horizontal="center" vertical="center" wrapText="1"/>
    </xf>
    <xf numFmtId="14" fontId="0" fillId="6" borderId="1" xfId="0" applyNumberFormat="1" applyFill="1" applyBorder="1" applyAlignment="1">
      <alignment horizontal="center" vertical="center" wrapText="1"/>
    </xf>
    <xf numFmtId="14" fontId="0" fillId="6" borderId="31" xfId="0" applyNumberFormat="1" applyFill="1" applyBorder="1" applyAlignment="1">
      <alignment horizontal="center" vertical="center" wrapText="1"/>
    </xf>
    <xf numFmtId="0" fontId="0" fillId="6" borderId="0" xfId="0" applyFill="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5" xfId="0" applyBorder="1" applyAlignment="1">
      <alignment horizontal="center" vertical="center" wrapText="1"/>
    </xf>
    <xf numFmtId="0" fontId="0" fillId="2" borderId="1" xfId="0" applyFill="1" applyBorder="1" applyAlignment="1">
      <alignment horizontal="center" vertical="center"/>
    </xf>
    <xf numFmtId="0" fontId="1" fillId="3"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11" xfId="0" applyFont="1" applyBorder="1" applyAlignment="1">
      <alignment horizontal="center" vertical="center" wrapText="1"/>
    </xf>
    <xf numFmtId="0" fontId="0" fillId="0" borderId="1" xfId="0" applyBorder="1" applyAlignment="1">
      <alignment horizontal="left" vertical="center" wrapText="1"/>
    </xf>
    <xf numFmtId="0" fontId="0" fillId="0" borderId="22" xfId="0" applyBorder="1" applyAlignment="1">
      <alignment horizontal="center" vertical="center" wrapText="1"/>
    </xf>
    <xf numFmtId="1" fontId="2" fillId="3" borderId="25" xfId="0" applyNumberFormat="1"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32" xfId="0" applyFont="1" applyFill="1" applyBorder="1" applyAlignment="1">
      <alignment horizontal="center" vertical="center" wrapText="1"/>
    </xf>
    <xf numFmtId="0" fontId="0" fillId="0" borderId="31" xfId="0" applyBorder="1" applyAlignment="1">
      <alignment horizontal="center" vertical="center" wrapText="1"/>
    </xf>
    <xf numFmtId="4" fontId="3" fillId="0" borderId="1" xfId="0" applyNumberFormat="1" applyFont="1" applyBorder="1" applyAlignment="1">
      <alignment horizontal="center" vertical="center" wrapText="1"/>
    </xf>
    <xf numFmtId="2" fontId="0" fillId="0" borderId="1" xfId="0" applyNumberFormat="1" applyBorder="1" applyAlignment="1">
      <alignment horizontal="center" vertical="center" wrapText="1"/>
    </xf>
    <xf numFmtId="0" fontId="0" fillId="0" borderId="19" xfId="0" applyBorder="1" applyAlignment="1">
      <alignment horizontal="center" vertical="center" wrapText="1"/>
    </xf>
    <xf numFmtId="4" fontId="0" fillId="0" borderId="1" xfId="0" applyNumberFormat="1" applyBorder="1" applyAlignment="1">
      <alignment horizontal="center" vertical="center" wrapText="1"/>
    </xf>
    <xf numFmtId="0" fontId="0" fillId="2" borderId="1" xfId="0" applyFill="1" applyBorder="1" applyAlignment="1">
      <alignment horizontal="center" vertical="center" wrapText="1"/>
    </xf>
    <xf numFmtId="0" fontId="16" fillId="0" borderId="1" xfId="1" applyFont="1" applyBorder="1"/>
    <xf numFmtId="0" fontId="16" fillId="2" borderId="0" xfId="1" applyFont="1" applyFill="1"/>
    <xf numFmtId="0" fontId="11" fillId="0" borderId="0" xfId="1" applyAlignment="1">
      <alignment vertical="center"/>
    </xf>
    <xf numFmtId="0" fontId="11" fillId="14" borderId="0" xfId="1" applyFill="1"/>
    <xf numFmtId="0" fontId="5" fillId="0" borderId="0" xfId="0" applyFont="1" applyAlignment="1">
      <alignment horizontal="center" vertical="center" wrapText="1"/>
    </xf>
    <xf numFmtId="0" fontId="35" fillId="0" borderId="0" xfId="0" applyFont="1"/>
    <xf numFmtId="0" fontId="11" fillId="0" borderId="0" xfId="1" applyAlignment="1">
      <alignment horizontal="center" vertical="center"/>
    </xf>
    <xf numFmtId="0" fontId="6" fillId="2" borderId="0" xfId="6" applyFont="1" applyFill="1"/>
    <xf numFmtId="0" fontId="6" fillId="0" borderId="0" xfId="6" applyFont="1"/>
    <xf numFmtId="0" fontId="26" fillId="7" borderId="53" xfId="1" applyFont="1" applyFill="1" applyBorder="1"/>
    <xf numFmtId="14" fontId="16" fillId="2" borderId="26" xfId="1" applyNumberFormat="1" applyFont="1" applyFill="1" applyBorder="1"/>
    <xf numFmtId="0" fontId="16" fillId="2" borderId="26" xfId="1" applyFont="1" applyFill="1" applyBorder="1"/>
    <xf numFmtId="0" fontId="16" fillId="2" borderId="31" xfId="1" applyFont="1" applyFill="1" applyBorder="1"/>
    <xf numFmtId="0" fontId="16" fillId="2" borderId="23" xfId="1" applyFont="1" applyFill="1" applyBorder="1"/>
    <xf numFmtId="0" fontId="16" fillId="2" borderId="1" xfId="1" applyFont="1" applyFill="1" applyBorder="1"/>
    <xf numFmtId="0" fontId="19" fillId="8" borderId="48" xfId="5" applyFont="1" applyFill="1" applyBorder="1" applyAlignment="1">
      <alignment horizontal="left" vertical="center" wrapText="1"/>
    </xf>
    <xf numFmtId="0" fontId="19" fillId="8" borderId="49" xfId="5" applyFont="1" applyFill="1" applyBorder="1" applyAlignment="1">
      <alignment horizontal="left" vertical="center" wrapText="1"/>
    </xf>
    <xf numFmtId="0" fontId="5" fillId="8" borderId="0" xfId="0" applyFont="1" applyFill="1" applyAlignment="1">
      <alignment horizontal="center" vertical="center" wrapText="1"/>
    </xf>
    <xf numFmtId="0" fontId="5" fillId="8" borderId="0" xfId="0" applyFont="1" applyFill="1" applyAlignment="1">
      <alignment wrapText="1"/>
    </xf>
    <xf numFmtId="0" fontId="5" fillId="8" borderId="0" xfId="0" applyFont="1" applyFill="1"/>
    <xf numFmtId="0" fontId="11" fillId="8" borderId="0" xfId="1" applyFill="1" applyAlignment="1">
      <alignment horizontal="center" vertical="center"/>
    </xf>
    <xf numFmtId="0" fontId="11" fillId="8" borderId="0" xfId="1" applyFill="1"/>
    <xf numFmtId="0" fontId="0" fillId="8" borderId="0" xfId="0" applyFill="1"/>
    <xf numFmtId="0" fontId="26" fillId="8" borderId="48" xfId="1" applyFont="1" applyFill="1" applyBorder="1" applyAlignment="1">
      <alignment horizontal="center" vertical="center" wrapText="1"/>
    </xf>
    <xf numFmtId="0" fontId="26" fillId="8" borderId="49" xfId="1" applyFont="1" applyFill="1" applyBorder="1" applyAlignment="1">
      <alignment horizontal="center" vertical="center" wrapText="1"/>
    </xf>
    <xf numFmtId="0" fontId="2" fillId="7" borderId="48" xfId="1" applyFont="1" applyFill="1" applyBorder="1" applyAlignment="1">
      <alignment horizontal="center" vertical="center" wrapText="1"/>
    </xf>
    <xf numFmtId="0" fontId="31" fillId="7" borderId="67" xfId="1" applyFont="1" applyFill="1" applyBorder="1" applyAlignment="1">
      <alignment horizontal="center" vertical="center" wrapText="1"/>
    </xf>
    <xf numFmtId="0" fontId="2" fillId="8" borderId="16" xfId="1" applyFont="1" applyFill="1" applyBorder="1" applyAlignment="1">
      <alignment horizontal="center" vertical="center" wrapText="1"/>
    </xf>
    <xf numFmtId="0" fontId="2" fillId="8" borderId="20" xfId="1" applyFont="1" applyFill="1" applyBorder="1" applyAlignment="1">
      <alignment horizontal="center" vertical="center" wrapText="1"/>
    </xf>
    <xf numFmtId="0" fontId="2" fillId="8" borderId="21" xfId="1" applyFont="1" applyFill="1" applyBorder="1" applyAlignment="1">
      <alignment horizontal="center" vertical="center" wrapText="1"/>
    </xf>
    <xf numFmtId="0" fontId="2" fillId="8" borderId="48" xfId="1" applyFont="1" applyFill="1" applyBorder="1" applyAlignment="1">
      <alignment horizontal="center" vertical="center" wrapText="1"/>
    </xf>
    <xf numFmtId="0" fontId="40" fillId="8" borderId="0" xfId="6" applyFont="1" applyFill="1" applyAlignment="1">
      <alignment horizontal="center" vertical="center" wrapText="1"/>
    </xf>
    <xf numFmtId="0" fontId="26" fillId="7" borderId="24" xfId="1" applyFont="1" applyFill="1" applyBorder="1" applyAlignment="1">
      <alignment horizontal="center" vertical="center" wrapText="1"/>
    </xf>
    <xf numFmtId="0" fontId="2" fillId="8" borderId="68" xfId="1" applyFont="1" applyFill="1" applyBorder="1" applyAlignment="1">
      <alignment horizontal="center" vertical="center" wrapText="1"/>
    </xf>
    <xf numFmtId="0" fontId="43" fillId="0" borderId="1" xfId="0" applyFont="1" applyBorder="1" applyAlignment="1">
      <alignment horizontal="center" vertical="center"/>
    </xf>
    <xf numFmtId="0" fontId="42" fillId="0" borderId="23" xfId="0" applyFont="1" applyBorder="1" applyAlignment="1">
      <alignment horizontal="center" vertical="center"/>
    </xf>
    <xf numFmtId="0" fontId="41" fillId="2" borderId="0" xfId="6" applyFont="1" applyFill="1"/>
    <xf numFmtId="0" fontId="5" fillId="0" borderId="0" xfId="0" applyFont="1" applyAlignment="1">
      <alignment horizontal="left" vertical="center" wrapText="1"/>
    </xf>
    <xf numFmtId="0" fontId="5" fillId="2" borderId="0" xfId="0" applyFont="1" applyFill="1" applyAlignment="1">
      <alignment horizontal="center" vertical="center" wrapText="1"/>
    </xf>
    <xf numFmtId="0" fontId="2" fillId="8" borderId="45" xfId="1" applyFont="1" applyFill="1" applyBorder="1" applyAlignment="1">
      <alignment horizontal="center" vertical="center" wrapText="1"/>
    </xf>
    <xf numFmtId="0" fontId="2" fillId="8" borderId="79" xfId="1" applyFont="1" applyFill="1" applyBorder="1" applyAlignment="1">
      <alignment horizontal="center" vertical="center" wrapText="1"/>
    </xf>
    <xf numFmtId="0" fontId="26" fillId="8" borderId="68" xfId="1" applyFont="1" applyFill="1" applyBorder="1" applyAlignment="1">
      <alignment horizontal="center" vertical="center" wrapText="1"/>
    </xf>
    <xf numFmtId="0" fontId="19" fillId="8" borderId="68" xfId="5" applyFont="1" applyFill="1" applyBorder="1" applyAlignment="1">
      <alignment horizontal="left" vertical="center" wrapText="1"/>
    </xf>
    <xf numFmtId="0" fontId="2" fillId="7" borderId="46" xfId="1" applyFont="1" applyFill="1" applyBorder="1" applyAlignment="1">
      <alignment horizontal="center" vertical="center" wrapText="1"/>
    </xf>
    <xf numFmtId="0" fontId="11" fillId="0" borderId="0" xfId="1" applyAlignment="1">
      <alignment wrapText="1"/>
    </xf>
    <xf numFmtId="0" fontId="2" fillId="7" borderId="2" xfId="1" applyFont="1" applyFill="1" applyBorder="1" applyAlignment="1">
      <alignment horizontal="center" vertical="center" wrapText="1"/>
    </xf>
    <xf numFmtId="0" fontId="11" fillId="2" borderId="31" xfId="0" applyFont="1" applyFill="1" applyBorder="1" applyAlignment="1">
      <alignment vertical="center" wrapText="1"/>
    </xf>
    <xf numFmtId="0" fontId="7" fillId="7" borderId="73" xfId="1" applyFont="1" applyFill="1" applyBorder="1" applyAlignment="1">
      <alignment horizontal="center" vertical="center" wrapText="1"/>
    </xf>
    <xf numFmtId="0" fontId="7" fillId="7" borderId="74" xfId="1" applyFont="1" applyFill="1" applyBorder="1" applyAlignment="1">
      <alignment horizontal="center" vertical="center" wrapText="1"/>
    </xf>
    <xf numFmtId="0" fontId="7" fillId="7" borderId="46" xfId="1" applyFont="1" applyFill="1" applyBorder="1" applyAlignment="1">
      <alignment horizontal="center" vertical="center" wrapText="1"/>
    </xf>
    <xf numFmtId="0" fontId="37" fillId="2" borderId="64" xfId="6" applyFont="1" applyFill="1" applyBorder="1" applyAlignment="1">
      <alignment vertical="center" wrapText="1"/>
    </xf>
    <xf numFmtId="0" fontId="37" fillId="2" borderId="64" xfId="6" applyFont="1" applyFill="1" applyBorder="1" applyAlignment="1">
      <alignment horizontal="center" vertical="center" wrapText="1"/>
    </xf>
    <xf numFmtId="9" fontId="37" fillId="2" borderId="64" xfId="6" applyNumberFormat="1" applyFont="1" applyFill="1" applyBorder="1" applyAlignment="1">
      <alignment horizontal="center" vertical="center" wrapText="1"/>
    </xf>
    <xf numFmtId="0" fontId="11" fillId="2" borderId="64" xfId="0" applyFont="1" applyFill="1" applyBorder="1" applyAlignment="1">
      <alignment vertical="center" wrapText="1"/>
    </xf>
    <xf numFmtId="0" fontId="7" fillId="7" borderId="0" xfId="1" applyFont="1" applyFill="1" applyAlignment="1">
      <alignment horizontal="left" vertical="center" wrapText="1"/>
    </xf>
    <xf numFmtId="0" fontId="36" fillId="8" borderId="29" xfId="5" applyFont="1" applyFill="1" applyBorder="1" applyAlignment="1">
      <alignment horizontal="center" vertical="center" wrapText="1"/>
    </xf>
    <xf numFmtId="0" fontId="11" fillId="2" borderId="1" xfId="5" applyFont="1" applyFill="1" applyBorder="1" applyAlignment="1">
      <alignment horizontal="center" vertical="center" wrapText="1"/>
    </xf>
    <xf numFmtId="0" fontId="16" fillId="0" borderId="0" xfId="1" applyFont="1" applyAlignment="1">
      <alignment horizontal="center" vertical="center" wrapText="1"/>
    </xf>
    <xf numFmtId="0" fontId="19" fillId="8" borderId="68" xfId="5" applyFont="1" applyFill="1" applyBorder="1" applyAlignment="1">
      <alignment horizontal="center" vertical="center" wrapText="1"/>
    </xf>
    <xf numFmtId="0" fontId="7" fillId="7" borderId="2" xfId="0" applyFont="1" applyFill="1" applyBorder="1" applyAlignment="1">
      <alignment horizontal="center" vertical="center" wrapText="1"/>
    </xf>
    <xf numFmtId="0" fontId="19" fillId="8" borderId="48" xfId="5" applyFont="1" applyFill="1" applyBorder="1" applyAlignment="1">
      <alignment horizontal="center" vertical="center" wrapText="1"/>
    </xf>
    <xf numFmtId="0" fontId="19" fillId="8" borderId="49" xfId="5" applyFont="1" applyFill="1" applyBorder="1" applyAlignment="1">
      <alignment horizontal="center" vertical="center" wrapText="1"/>
    </xf>
    <xf numFmtId="0" fontId="16" fillId="2" borderId="23" xfId="1" applyFont="1" applyFill="1" applyBorder="1" applyAlignment="1">
      <alignment horizontal="center" vertical="center" wrapText="1"/>
    </xf>
    <xf numFmtId="0" fontId="16" fillId="2" borderId="1" xfId="1" applyFont="1" applyFill="1" applyBorder="1" applyAlignment="1">
      <alignment horizontal="center" vertical="center" wrapText="1"/>
    </xf>
    <xf numFmtId="0" fontId="16" fillId="0" borderId="1" xfId="1" applyFont="1" applyBorder="1" applyAlignment="1">
      <alignment horizontal="center" vertical="center" wrapText="1"/>
    </xf>
    <xf numFmtId="0" fontId="7" fillId="7" borderId="92" xfId="1" applyFont="1" applyFill="1" applyBorder="1" applyAlignment="1">
      <alignment horizontal="center" vertical="center" wrapText="1"/>
    </xf>
    <xf numFmtId="0" fontId="5" fillId="0" borderId="0" xfId="0" applyFont="1" applyAlignment="1">
      <alignment vertical="center"/>
    </xf>
    <xf numFmtId="0" fontId="2" fillId="7" borderId="49" xfId="1" applyFont="1" applyFill="1" applyBorder="1" applyAlignment="1">
      <alignment horizontal="center" vertical="center" wrapText="1"/>
    </xf>
    <xf numFmtId="0" fontId="30" fillId="2" borderId="1" xfId="0" applyFont="1" applyFill="1" applyBorder="1" applyAlignment="1">
      <alignment horizontal="center" vertical="center" wrapText="1"/>
    </xf>
    <xf numFmtId="0" fontId="5" fillId="0" borderId="0" xfId="0" applyFont="1" applyAlignment="1">
      <alignment horizontal="left" vertical="center"/>
    </xf>
    <xf numFmtId="0" fontId="11" fillId="0" borderId="0" xfId="1" applyAlignment="1">
      <alignment vertical="center" wrapText="1"/>
    </xf>
    <xf numFmtId="0" fontId="0" fillId="0" borderId="0" xfId="0" applyAlignment="1">
      <alignment horizontal="left" wrapText="1"/>
    </xf>
    <xf numFmtId="0" fontId="47" fillId="14" borderId="0" xfId="0" applyFont="1" applyFill="1"/>
    <xf numFmtId="14" fontId="5" fillId="2" borderId="26" xfId="0" applyNumberFormat="1" applyFont="1" applyFill="1" applyBorder="1" applyAlignment="1">
      <alignment vertical="center" wrapText="1"/>
    </xf>
    <xf numFmtId="9" fontId="39" fillId="2" borderId="26" xfId="1" applyNumberFormat="1" applyFont="1" applyFill="1" applyBorder="1" applyAlignment="1">
      <alignment horizontal="center" vertical="center" wrapText="1"/>
    </xf>
    <xf numFmtId="0" fontId="39" fillId="2" borderId="31" xfId="1" applyFont="1" applyFill="1" applyBorder="1" applyAlignment="1">
      <alignment horizontal="justify" vertical="center" wrapText="1"/>
    </xf>
    <xf numFmtId="0" fontId="39" fillId="2" borderId="80" xfId="1" applyFont="1" applyFill="1" applyBorder="1" applyAlignment="1">
      <alignment horizontal="justify" vertical="center" wrapText="1"/>
    </xf>
    <xf numFmtId="0" fontId="5" fillId="2" borderId="81" xfId="0" applyFont="1" applyFill="1" applyBorder="1"/>
    <xf numFmtId="0" fontId="11" fillId="2" borderId="0" xfId="1" applyFill="1" applyAlignment="1">
      <alignment wrapText="1"/>
    </xf>
    <xf numFmtId="0" fontId="37" fillId="2" borderId="64" xfId="0" applyFont="1" applyFill="1" applyBorder="1" applyAlignment="1">
      <alignment vertical="center" wrapText="1"/>
    </xf>
    <xf numFmtId="0" fontId="44" fillId="0" borderId="0" xfId="1" applyFont="1" applyAlignment="1">
      <alignment vertical="center"/>
    </xf>
    <xf numFmtId="0" fontId="44" fillId="8" borderId="0" xfId="1" applyFont="1" applyFill="1" applyAlignment="1">
      <alignment horizontal="center" vertical="center"/>
    </xf>
    <xf numFmtId="0" fontId="44" fillId="0" borderId="0" xfId="1" applyFont="1"/>
    <xf numFmtId="0" fontId="44" fillId="8" borderId="0" xfId="1" applyFont="1" applyFill="1"/>
    <xf numFmtId="0" fontId="44" fillId="0" borderId="0" xfId="1" applyFont="1" applyAlignment="1">
      <alignment horizontal="center" vertical="center"/>
    </xf>
    <xf numFmtId="0" fontId="4" fillId="2" borderId="64" xfId="6" applyFont="1" applyFill="1" applyBorder="1" applyAlignment="1">
      <alignment vertical="center" wrapText="1"/>
    </xf>
    <xf numFmtId="0" fontId="4" fillId="2" borderId="64" xfId="6" applyFont="1" applyFill="1" applyBorder="1" applyAlignment="1">
      <alignment horizontal="center" vertical="center" wrapText="1"/>
    </xf>
    <xf numFmtId="9" fontId="4" fillId="2" borderId="64" xfId="6" applyNumberFormat="1" applyFont="1" applyFill="1" applyBorder="1" applyAlignment="1">
      <alignment horizontal="center" vertical="center" wrapText="1"/>
    </xf>
    <xf numFmtId="0" fontId="4" fillId="2" borderId="64" xfId="0" applyFont="1" applyFill="1" applyBorder="1" applyAlignment="1">
      <alignment vertical="center" wrapText="1"/>
    </xf>
    <xf numFmtId="0" fontId="11" fillId="0" borderId="1" xfId="0" applyFont="1" applyBorder="1" applyAlignment="1">
      <alignment vertical="center" wrapText="1"/>
    </xf>
    <xf numFmtId="0" fontId="11" fillId="0" borderId="40" xfId="0" applyFont="1" applyBorder="1"/>
    <xf numFmtId="0" fontId="11" fillId="15" borderId="40" xfId="0" applyFont="1" applyFill="1" applyBorder="1"/>
    <xf numFmtId="0" fontId="11" fillId="0" borderId="40" xfId="1" applyBorder="1"/>
    <xf numFmtId="0" fontId="7" fillId="7" borderId="107" xfId="1" applyFont="1" applyFill="1" applyBorder="1" applyAlignment="1">
      <alignment horizontal="left" vertical="center" wrapText="1"/>
    </xf>
    <xf numFmtId="0" fontId="7" fillId="7" borderId="108" xfId="1" applyFont="1" applyFill="1" applyBorder="1" applyAlignment="1">
      <alignment horizontal="left" vertical="center" wrapText="1"/>
    </xf>
    <xf numFmtId="0" fontId="31" fillId="7" borderId="48" xfId="6" applyFont="1" applyFill="1" applyBorder="1" applyAlignment="1">
      <alignment horizontal="center" vertical="center" wrapText="1"/>
    </xf>
    <xf numFmtId="164" fontId="7" fillId="2" borderId="14" xfId="5" applyNumberFormat="1" applyFont="1" applyFill="1" applyBorder="1" applyAlignment="1">
      <alignment horizontal="center" vertical="center" wrapText="1" shrinkToFit="1"/>
    </xf>
    <xf numFmtId="0" fontId="11" fillId="2" borderId="17" xfId="5" applyFont="1" applyFill="1" applyBorder="1" applyAlignment="1">
      <alignment horizontal="center" vertical="center" wrapText="1"/>
    </xf>
    <xf numFmtId="0" fontId="30" fillId="2" borderId="17" xfId="0" applyFont="1" applyFill="1" applyBorder="1" applyAlignment="1">
      <alignment horizontal="center" vertical="center" wrapText="1"/>
    </xf>
    <xf numFmtId="9" fontId="11" fillId="2" borderId="17" xfId="5" applyNumberFormat="1" applyFont="1" applyFill="1" applyBorder="1" applyAlignment="1">
      <alignment horizontal="center" vertical="center" wrapText="1"/>
    </xf>
    <xf numFmtId="164" fontId="7" fillId="2" borderId="15" xfId="5" applyNumberFormat="1" applyFont="1" applyFill="1" applyBorder="1" applyAlignment="1">
      <alignment horizontal="center" vertical="center" wrapText="1" shrinkToFit="1"/>
    </xf>
    <xf numFmtId="164" fontId="7" fillId="2" borderId="16" xfId="5" applyNumberFormat="1" applyFont="1" applyFill="1" applyBorder="1" applyAlignment="1">
      <alignment horizontal="center" vertical="center" wrapText="1" shrinkToFit="1"/>
    </xf>
    <xf numFmtId="0" fontId="30" fillId="2" borderId="20" xfId="0" applyFont="1" applyFill="1" applyBorder="1" applyAlignment="1">
      <alignment horizontal="center" vertical="center" wrapText="1"/>
    </xf>
    <xf numFmtId="0" fontId="11" fillId="2" borderId="20" xfId="5" applyFont="1" applyFill="1" applyBorder="1" applyAlignment="1">
      <alignment horizontal="center" vertical="center" wrapText="1"/>
    </xf>
    <xf numFmtId="0" fontId="26" fillId="7" borderId="2" xfId="1" applyFont="1" applyFill="1" applyBorder="1" applyAlignment="1">
      <alignment horizontal="center" vertical="center" wrapText="1"/>
    </xf>
    <xf numFmtId="0" fontId="48" fillId="17" borderId="46" xfId="0" applyFont="1" applyFill="1" applyBorder="1" applyAlignment="1">
      <alignment horizontal="center" vertical="center" wrapText="1"/>
    </xf>
    <xf numFmtId="0" fontId="4" fillId="0" borderId="64" xfId="0" applyFont="1" applyBorder="1" applyAlignment="1">
      <alignment vertical="center" wrapText="1"/>
    </xf>
    <xf numFmtId="0" fontId="4" fillId="0" borderId="64" xfId="0" applyFont="1" applyBorder="1" applyAlignment="1">
      <alignment horizontal="center" vertical="center"/>
    </xf>
    <xf numFmtId="0" fontId="4" fillId="0" borderId="64" xfId="0" applyFont="1" applyBorder="1" applyAlignment="1">
      <alignment horizontal="center" vertical="center" wrapText="1"/>
    </xf>
    <xf numFmtId="9" fontId="4" fillId="0" borderId="64" xfId="0" applyNumberFormat="1"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wrapText="1"/>
    </xf>
    <xf numFmtId="0" fontId="4" fillId="2" borderId="0" xfId="0" applyFont="1" applyFill="1" applyAlignment="1">
      <alignment horizontal="center" vertical="center" wrapText="1"/>
    </xf>
    <xf numFmtId="0" fontId="4" fillId="0" borderId="0" xfId="0" applyFont="1" applyAlignment="1">
      <alignment horizontal="center" vertical="center" wrapText="1"/>
    </xf>
    <xf numFmtId="0" fontId="4" fillId="0" borderId="90" xfId="0" applyFont="1" applyBorder="1" applyAlignment="1">
      <alignment vertical="center" wrapText="1"/>
    </xf>
    <xf numFmtId="0" fontId="4" fillId="0" borderId="112" xfId="0" applyFont="1" applyBorder="1" applyAlignment="1">
      <alignment vertical="center" wrapText="1"/>
    </xf>
    <xf numFmtId="0" fontId="4" fillId="0" borderId="112" xfId="0" applyFont="1" applyBorder="1" applyAlignment="1">
      <alignment horizontal="center" vertical="center" wrapText="1"/>
    </xf>
    <xf numFmtId="0" fontId="4" fillId="0" borderId="113" xfId="0" applyFont="1" applyBorder="1" applyAlignment="1">
      <alignment vertical="center" wrapText="1"/>
    </xf>
    <xf numFmtId="0" fontId="36" fillId="7" borderId="115" xfId="1" applyFont="1" applyFill="1" applyBorder="1" applyAlignment="1">
      <alignment horizontal="center" vertical="center" wrapText="1"/>
    </xf>
    <xf numFmtId="0" fontId="36" fillId="7" borderId="116" xfId="1" applyFont="1" applyFill="1" applyBorder="1" applyAlignment="1">
      <alignment horizontal="center" vertical="center" wrapText="1"/>
    </xf>
    <xf numFmtId="0" fontId="7" fillId="7" borderId="46" xfId="0" applyFont="1" applyFill="1" applyBorder="1" applyAlignment="1">
      <alignment horizontal="center" vertical="center" wrapText="1"/>
    </xf>
    <xf numFmtId="0" fontId="37" fillId="17" borderId="120" xfId="0" applyFont="1" applyFill="1" applyBorder="1" applyAlignment="1">
      <alignment horizontal="center" vertical="center"/>
    </xf>
    <xf numFmtId="0" fontId="4" fillId="0" borderId="65" xfId="0" applyFont="1" applyBorder="1" applyAlignment="1">
      <alignment vertical="center" wrapText="1"/>
    </xf>
    <xf numFmtId="0" fontId="4" fillId="0" borderId="65" xfId="0" applyFont="1" applyBorder="1" applyAlignment="1">
      <alignment horizontal="center" vertical="center"/>
    </xf>
    <xf numFmtId="0" fontId="4" fillId="0" borderId="65" xfId="0" applyFont="1" applyBorder="1" applyAlignment="1">
      <alignment horizontal="center" vertical="center" wrapText="1"/>
    </xf>
    <xf numFmtId="0" fontId="4" fillId="0" borderId="91" xfId="0" applyFont="1" applyBorder="1" applyAlignment="1">
      <alignment vertical="center" wrapText="1"/>
    </xf>
    <xf numFmtId="0" fontId="37" fillId="17" borderId="110" xfId="0" applyFont="1" applyFill="1" applyBorder="1" applyAlignment="1">
      <alignment horizontal="center" vertical="center"/>
    </xf>
    <xf numFmtId="0" fontId="11" fillId="17" borderId="110" xfId="0" applyFont="1" applyFill="1" applyBorder="1" applyAlignment="1">
      <alignment horizontal="center" vertical="center" wrapText="1"/>
    </xf>
    <xf numFmtId="0" fontId="11" fillId="17" borderId="111" xfId="0" applyFont="1" applyFill="1" applyBorder="1" applyAlignment="1">
      <alignment horizontal="center" vertical="center" wrapText="1"/>
    </xf>
    <xf numFmtId="0" fontId="4" fillId="0" borderId="1" xfId="0" applyFont="1" applyBorder="1" applyAlignment="1">
      <alignment horizontal="left" vertical="center" wrapText="1"/>
    </xf>
    <xf numFmtId="0" fontId="4" fillId="2" borderId="15" xfId="0" applyFont="1" applyFill="1" applyBorder="1" applyAlignment="1">
      <alignment horizontal="left" vertical="center" wrapText="1"/>
    </xf>
    <xf numFmtId="0" fontId="4" fillId="0" borderId="16" xfId="0" applyFont="1" applyBorder="1" applyAlignment="1">
      <alignment horizontal="left" vertical="center" wrapText="1"/>
    </xf>
    <xf numFmtId="0" fontId="11" fillId="2" borderId="31" xfId="0" applyFont="1" applyFill="1" applyBorder="1" applyAlignment="1">
      <alignment horizontal="left" vertical="center" wrapText="1"/>
    </xf>
    <xf numFmtId="0" fontId="11" fillId="2" borderId="31" xfId="6" applyFill="1" applyBorder="1" applyAlignment="1">
      <alignment horizontal="center" vertical="center" wrapText="1"/>
    </xf>
    <xf numFmtId="9" fontId="11" fillId="2" borderId="31" xfId="6" applyNumberFormat="1" applyFill="1" applyBorder="1" applyAlignment="1">
      <alignment horizontal="center" vertical="center" wrapText="1"/>
    </xf>
    <xf numFmtId="0" fontId="11" fillId="2" borderId="3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6" applyFill="1" applyBorder="1" applyAlignment="1">
      <alignment horizontal="center" vertical="center" wrapText="1"/>
    </xf>
    <xf numFmtId="9" fontId="11" fillId="2" borderId="1" xfId="6" applyNumberForma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1" xfId="1" applyFill="1" applyBorder="1" applyAlignment="1">
      <alignment horizontal="center" vertical="center" wrapText="1"/>
    </xf>
    <xf numFmtId="9" fontId="11" fillId="2" borderId="1" xfId="0" applyNumberFormat="1" applyFont="1" applyFill="1" applyBorder="1" applyAlignment="1">
      <alignment horizontal="center" vertical="center" wrapText="1"/>
    </xf>
    <xf numFmtId="0" fontId="37" fillId="2" borderId="1" xfId="0" applyFont="1" applyFill="1" applyBorder="1" applyAlignment="1">
      <alignment horizontal="left" vertical="center" wrapText="1"/>
    </xf>
    <xf numFmtId="0" fontId="7" fillId="7" borderId="73" xfId="6" applyFont="1" applyFill="1" applyBorder="1" applyAlignment="1">
      <alignment horizontal="center" vertical="center" wrapText="1"/>
    </xf>
    <xf numFmtId="0" fontId="37" fillId="2" borderId="120" xfId="6" applyFont="1" applyFill="1" applyBorder="1" applyAlignment="1">
      <alignment horizontal="center" vertical="center"/>
    </xf>
    <xf numFmtId="0" fontId="37" fillId="2" borderId="65" xfId="6" applyFont="1" applyFill="1" applyBorder="1" applyAlignment="1">
      <alignment vertical="center" wrapText="1"/>
    </xf>
    <xf numFmtId="0" fontId="11" fillId="2" borderId="65" xfId="0" applyFont="1" applyFill="1" applyBorder="1" applyAlignment="1">
      <alignment horizontal="center" vertical="center"/>
    </xf>
    <xf numFmtId="9" fontId="37" fillId="2" borderId="65" xfId="6" applyNumberFormat="1" applyFont="1" applyFill="1" applyBorder="1" applyAlignment="1">
      <alignment horizontal="center" vertical="center" wrapText="1"/>
    </xf>
    <xf numFmtId="0" fontId="11" fillId="2" borderId="65" xfId="0" applyFont="1" applyFill="1" applyBorder="1" applyAlignment="1">
      <alignment vertical="center" wrapText="1"/>
    </xf>
    <xf numFmtId="0" fontId="37" fillId="2" borderId="110" xfId="6" applyFont="1" applyFill="1" applyBorder="1" applyAlignment="1">
      <alignment horizontal="center" vertical="center"/>
    </xf>
    <xf numFmtId="0" fontId="37" fillId="2" borderId="110" xfId="6" applyFont="1" applyFill="1" applyBorder="1" applyAlignment="1">
      <alignment horizontal="center" vertical="center" wrapText="1"/>
    </xf>
    <xf numFmtId="0" fontId="37" fillId="2" borderId="111" xfId="6" applyFont="1" applyFill="1" applyBorder="1" applyAlignment="1">
      <alignment horizontal="center" vertical="center"/>
    </xf>
    <xf numFmtId="0" fontId="37" fillId="2" borderId="112" xfId="6" applyFont="1" applyFill="1" applyBorder="1" applyAlignment="1">
      <alignment vertical="center" wrapText="1"/>
    </xf>
    <xf numFmtId="0" fontId="37" fillId="2" borderId="112" xfId="6" applyFont="1" applyFill="1" applyBorder="1" applyAlignment="1">
      <alignment horizontal="center" vertical="center" wrapText="1"/>
    </xf>
    <xf numFmtId="9" fontId="11" fillId="2" borderId="112" xfId="0" applyNumberFormat="1" applyFont="1" applyFill="1" applyBorder="1" applyAlignment="1">
      <alignment horizontal="center" vertical="center" wrapText="1"/>
    </xf>
    <xf numFmtId="0" fontId="11" fillId="2" borderId="112" xfId="0" applyFont="1" applyFill="1" applyBorder="1" applyAlignment="1">
      <alignment vertical="center" wrapText="1"/>
    </xf>
    <xf numFmtId="0" fontId="6" fillId="0" borderId="0" xfId="6" applyFont="1" applyAlignment="1">
      <alignment vertical="center"/>
    </xf>
    <xf numFmtId="9" fontId="11" fillId="2" borderId="64" xfId="6" applyNumberFormat="1" applyFill="1" applyBorder="1" applyAlignment="1">
      <alignment horizontal="center" vertical="center" wrapText="1"/>
    </xf>
    <xf numFmtId="0" fontId="11" fillId="2" borderId="64" xfId="6" applyFill="1" applyBorder="1" applyAlignment="1">
      <alignment horizontal="center" vertical="center" wrapText="1"/>
    </xf>
    <xf numFmtId="0" fontId="11" fillId="0" borderId="0" xfId="6" applyAlignment="1">
      <alignment horizontal="center" vertical="center"/>
    </xf>
    <xf numFmtId="0" fontId="6" fillId="0" borderId="0" xfId="6" applyFont="1" applyAlignment="1">
      <alignment horizontal="center" vertical="center"/>
    </xf>
    <xf numFmtId="0" fontId="11" fillId="2" borderId="1" xfId="6" applyFill="1" applyBorder="1" applyAlignment="1">
      <alignment vertical="center" wrapText="1"/>
    </xf>
    <xf numFmtId="0" fontId="37" fillId="2" borderId="19"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2" fillId="7" borderId="46" xfId="0" applyFont="1" applyFill="1" applyBorder="1" applyAlignment="1">
      <alignment horizontal="center" vertical="center"/>
    </xf>
    <xf numFmtId="0" fontId="11" fillId="2" borderId="26" xfId="0" applyFont="1" applyFill="1" applyBorder="1" applyAlignment="1">
      <alignment horizontal="center" vertical="center" wrapText="1"/>
    </xf>
    <xf numFmtId="0" fontId="11" fillId="2" borderId="31" xfId="6" applyFill="1" applyBorder="1" applyAlignment="1">
      <alignment vertical="center" wrapText="1"/>
    </xf>
    <xf numFmtId="0" fontId="37" fillId="2" borderId="34" xfId="0" applyFont="1" applyFill="1" applyBorder="1" applyAlignment="1">
      <alignment horizontal="center" vertical="center" wrapText="1"/>
    </xf>
    <xf numFmtId="0" fontId="11" fillId="2" borderId="0" xfId="6" applyFill="1" applyAlignment="1">
      <alignment vertical="center"/>
    </xf>
    <xf numFmtId="0" fontId="11" fillId="0" borderId="0" xfId="6" applyAlignment="1">
      <alignment vertical="center"/>
    </xf>
    <xf numFmtId="0" fontId="11" fillId="2" borderId="110" xfId="6" applyFill="1" applyBorder="1" applyAlignment="1">
      <alignment horizontal="center" vertical="center"/>
    </xf>
    <xf numFmtId="0" fontId="11" fillId="2" borderId="0" xfId="6" applyFill="1" applyAlignment="1">
      <alignment horizontal="center" vertical="center"/>
    </xf>
    <xf numFmtId="0" fontId="7" fillId="7" borderId="103" xfId="6" applyFont="1" applyFill="1" applyBorder="1" applyAlignment="1">
      <alignment horizontal="center" vertical="center" wrapText="1"/>
    </xf>
    <xf numFmtId="0" fontId="7" fillId="7" borderId="46" xfId="6" applyFont="1" applyFill="1" applyBorder="1" applyAlignment="1">
      <alignment horizontal="center" vertical="center" wrapText="1"/>
    </xf>
    <xf numFmtId="0" fontId="11" fillId="2" borderId="55" xfId="0" applyFont="1" applyFill="1" applyBorder="1" applyAlignment="1">
      <alignment horizontal="center" vertical="center" wrapText="1"/>
    </xf>
    <xf numFmtId="0" fontId="14" fillId="2" borderId="31" xfId="0" applyFont="1" applyFill="1" applyBorder="1" applyAlignment="1">
      <alignment horizontal="center" vertical="center"/>
    </xf>
    <xf numFmtId="0" fontId="11" fillId="2" borderId="15" xfId="0" applyFont="1" applyFill="1" applyBorder="1" applyAlignment="1">
      <alignment horizontal="center" vertical="center" wrapText="1"/>
    </xf>
    <xf numFmtId="0" fontId="14" fillId="2" borderId="1" xfId="0" applyFont="1" applyFill="1" applyBorder="1" applyAlignment="1">
      <alignment horizontal="center" vertical="center"/>
    </xf>
    <xf numFmtId="0" fontId="11" fillId="0" borderId="15" xfId="0" applyFont="1" applyBorder="1" applyAlignment="1">
      <alignment horizontal="center" vertical="center" wrapText="1"/>
    </xf>
    <xf numFmtId="0" fontId="14" fillId="0" borderId="1" xfId="0" applyFont="1" applyBorder="1" applyAlignment="1">
      <alignment horizontal="center" vertical="center"/>
    </xf>
    <xf numFmtId="9" fontId="14" fillId="0" borderId="1" xfId="0" applyNumberFormat="1" applyFont="1" applyBorder="1" applyAlignment="1">
      <alignment horizontal="center" vertical="center"/>
    </xf>
    <xf numFmtId="0" fontId="37" fillId="0" borderId="1" xfId="0" applyFont="1" applyBorder="1" applyAlignment="1">
      <alignment vertical="center" wrapText="1"/>
    </xf>
    <xf numFmtId="0" fontId="37" fillId="0" borderId="1" xfId="0" applyFont="1" applyBorder="1" applyAlignment="1">
      <alignment horizontal="left" vertical="center" wrapText="1"/>
    </xf>
    <xf numFmtId="0" fontId="11" fillId="0" borderId="19" xfId="0" applyFont="1" applyBorder="1" applyAlignment="1">
      <alignment horizontal="left" vertical="center" wrapText="1"/>
    </xf>
    <xf numFmtId="0" fontId="11" fillId="0" borderId="15" xfId="1" applyBorder="1" applyAlignment="1">
      <alignment horizontal="center" vertical="center"/>
    </xf>
    <xf numFmtId="0" fontId="11" fillId="0" borderId="1" xfId="1" applyBorder="1" applyAlignment="1">
      <alignment horizontal="left" vertical="center" wrapText="1"/>
    </xf>
    <xf numFmtId="0" fontId="11" fillId="0" borderId="1" xfId="1" applyBorder="1" applyAlignment="1">
      <alignment horizontal="center" vertical="center" wrapText="1"/>
    </xf>
    <xf numFmtId="9" fontId="11" fillId="0" borderId="1" xfId="1" applyNumberFormat="1" applyBorder="1" applyAlignment="1">
      <alignment horizontal="center" vertical="center" wrapText="1"/>
    </xf>
    <xf numFmtId="0" fontId="11" fillId="0" borderId="1" xfId="1" applyBorder="1" applyAlignment="1">
      <alignment vertical="center" wrapText="1"/>
    </xf>
    <xf numFmtId="0" fontId="11" fillId="0" borderId="16" xfId="0" applyFont="1" applyBorder="1" applyAlignment="1">
      <alignment horizontal="center" vertical="center" wrapText="1"/>
    </xf>
    <xf numFmtId="0" fontId="11" fillId="0" borderId="20" xfId="1" applyBorder="1" applyAlignment="1">
      <alignment horizontal="left" vertical="center" wrapText="1"/>
    </xf>
    <xf numFmtId="0" fontId="11" fillId="0" borderId="20" xfId="1" applyBorder="1" applyAlignment="1">
      <alignment horizontal="center" vertical="center" wrapText="1"/>
    </xf>
    <xf numFmtId="0" fontId="14" fillId="0" borderId="20" xfId="0" applyFont="1" applyBorder="1" applyAlignment="1">
      <alignment horizontal="center" vertical="center"/>
    </xf>
    <xf numFmtId="0" fontId="11" fillId="0" borderId="20" xfId="1" applyBorder="1" applyAlignment="1">
      <alignment horizontal="center" vertical="center"/>
    </xf>
    <xf numFmtId="0" fontId="11" fillId="2" borderId="34" xfId="0" applyFont="1" applyFill="1" applyBorder="1" applyAlignment="1">
      <alignment horizontal="left" vertical="center" wrapText="1"/>
    </xf>
    <xf numFmtId="0" fontId="11" fillId="2" borderId="19" xfId="0" applyFont="1" applyFill="1" applyBorder="1" applyAlignment="1">
      <alignment horizontal="left" vertical="center" wrapText="1"/>
    </xf>
    <xf numFmtId="0" fontId="11" fillId="0" borderId="1" xfId="0" applyFont="1" applyBorder="1" applyAlignment="1">
      <alignment horizontal="left" vertical="center" wrapText="1"/>
    </xf>
    <xf numFmtId="164" fontId="7" fillId="0" borderId="14" xfId="5" applyNumberFormat="1" applyFont="1" applyBorder="1" applyAlignment="1">
      <alignment horizontal="center" vertical="center" wrapText="1" shrinkToFit="1"/>
    </xf>
    <xf numFmtId="0" fontId="11" fillId="0" borderId="17" xfId="5" applyFont="1" applyBorder="1" applyAlignment="1">
      <alignment horizontal="justify" vertical="center" wrapText="1"/>
    </xf>
    <xf numFmtId="0" fontId="30" fillId="0" borderId="17" xfId="0" applyFont="1" applyBorder="1" applyAlignment="1">
      <alignment horizontal="center" vertical="center"/>
    </xf>
    <xf numFmtId="0" fontId="11" fillId="0" borderId="17" xfId="5" applyFont="1" applyBorder="1" applyAlignment="1">
      <alignment horizontal="center" vertical="center" wrapText="1"/>
    </xf>
    <xf numFmtId="0" fontId="11" fillId="0" borderId="18" xfId="5" applyFont="1" applyBorder="1" applyAlignment="1">
      <alignment horizontal="justify" vertical="center" wrapText="1"/>
    </xf>
    <xf numFmtId="164" fontId="7" fillId="0" borderId="15" xfId="5" applyNumberFormat="1" applyFont="1" applyBorder="1" applyAlignment="1">
      <alignment horizontal="center" vertical="center" shrinkToFit="1"/>
    </xf>
    <xf numFmtId="0" fontId="11" fillId="0" borderId="1" xfId="5" applyFont="1" applyBorder="1" applyAlignment="1">
      <alignment horizontal="justify" vertical="center" wrapText="1"/>
    </xf>
    <xf numFmtId="0" fontId="30" fillId="0" borderId="1" xfId="0" applyFont="1" applyBorder="1" applyAlignment="1">
      <alignment horizontal="center" vertical="center"/>
    </xf>
    <xf numFmtId="0" fontId="11" fillId="0" borderId="1" xfId="5" applyFont="1" applyBorder="1" applyAlignment="1">
      <alignment horizontal="center" vertical="center"/>
    </xf>
    <xf numFmtId="0" fontId="11" fillId="0" borderId="19" xfId="5" applyFont="1" applyBorder="1" applyAlignment="1">
      <alignment horizontal="justify" vertical="center" wrapText="1"/>
    </xf>
    <xf numFmtId="0" fontId="11" fillId="0" borderId="1" xfId="5" applyFont="1" applyBorder="1" applyAlignment="1">
      <alignment horizontal="center" vertical="center" wrapText="1"/>
    </xf>
    <xf numFmtId="9" fontId="11" fillId="0" borderId="1" xfId="5" applyNumberFormat="1" applyFont="1" applyBorder="1" applyAlignment="1">
      <alignment horizontal="center" vertical="center" wrapText="1"/>
    </xf>
    <xf numFmtId="0" fontId="36" fillId="0" borderId="16" xfId="5" applyFont="1" applyBorder="1" applyAlignment="1">
      <alignment horizontal="center" vertical="center" wrapText="1"/>
    </xf>
    <xf numFmtId="0" fontId="11" fillId="0" borderId="20" xfId="5" applyFont="1" applyBorder="1" applyAlignment="1">
      <alignment horizontal="justify" vertical="center" wrapText="1"/>
    </xf>
    <xf numFmtId="0" fontId="30" fillId="0" borderId="20" xfId="0" applyFont="1" applyBorder="1" applyAlignment="1">
      <alignment horizontal="center" vertical="center"/>
    </xf>
    <xf numFmtId="0" fontId="11" fillId="0" borderId="20" xfId="5" applyFont="1" applyBorder="1" applyAlignment="1">
      <alignment horizontal="center" vertical="center" wrapText="1"/>
    </xf>
    <xf numFmtId="0" fontId="11" fillId="0" borderId="21" xfId="5" applyFont="1" applyBorder="1" applyAlignment="1">
      <alignment horizontal="justify" vertical="center" wrapText="1"/>
    </xf>
    <xf numFmtId="0" fontId="36" fillId="8" borderId="89" xfId="5" applyFont="1" applyFill="1" applyBorder="1" applyAlignment="1">
      <alignment horizontal="center" vertical="center" wrapText="1"/>
    </xf>
    <xf numFmtId="0" fontId="36" fillId="16" borderId="62" xfId="0" applyFont="1" applyFill="1" applyBorder="1" applyAlignment="1">
      <alignment horizontal="center" vertical="center" wrapText="1"/>
    </xf>
    <xf numFmtId="0" fontId="36" fillId="16" borderId="6" xfId="0" applyFont="1" applyFill="1" applyBorder="1" applyAlignment="1">
      <alignment horizontal="center" vertical="center" wrapText="1"/>
    </xf>
    <xf numFmtId="0" fontId="7" fillId="17" borderId="14" xfId="0" applyFont="1" applyFill="1" applyBorder="1" applyAlignment="1">
      <alignment horizontal="center" vertical="center" wrapText="1"/>
    </xf>
    <xf numFmtId="0" fontId="11" fillId="15" borderId="22" xfId="0" applyFont="1" applyFill="1" applyBorder="1" applyAlignment="1">
      <alignment horizontal="left" vertical="center" wrapText="1"/>
    </xf>
    <xf numFmtId="0" fontId="14" fillId="15" borderId="22" xfId="0" applyFont="1" applyFill="1" applyBorder="1" applyAlignment="1">
      <alignment horizontal="center" vertical="center" wrapText="1"/>
    </xf>
    <xf numFmtId="0" fontId="11" fillId="15" borderId="38" xfId="0" applyFont="1" applyFill="1" applyBorder="1" applyAlignment="1">
      <alignment horizontal="left" vertical="center" wrapText="1"/>
    </xf>
    <xf numFmtId="0" fontId="7" fillId="17" borderId="41" xfId="0" applyFont="1" applyFill="1" applyBorder="1" applyAlignment="1">
      <alignment horizontal="center" vertical="center" wrapText="1"/>
    </xf>
    <xf numFmtId="0" fontId="11" fillId="15" borderId="61" xfId="0" applyFont="1" applyFill="1" applyBorder="1" applyAlignment="1">
      <alignment horizontal="left" vertical="center" wrapText="1"/>
    </xf>
    <xf numFmtId="0" fontId="14" fillId="15" borderId="61" xfId="0" applyFont="1" applyFill="1" applyBorder="1" applyAlignment="1">
      <alignment horizontal="center" vertical="center" wrapText="1"/>
    </xf>
    <xf numFmtId="0" fontId="11" fillId="15" borderId="61" xfId="0" applyFont="1" applyFill="1" applyBorder="1" applyAlignment="1">
      <alignment horizontal="center" vertical="center" wrapText="1"/>
    </xf>
    <xf numFmtId="0" fontId="11" fillId="15" borderId="9" xfId="0" applyFont="1" applyFill="1" applyBorder="1" applyAlignment="1">
      <alignment horizontal="left" vertical="center" wrapText="1"/>
    </xf>
    <xf numFmtId="0" fontId="11" fillId="17" borderId="55" xfId="0" applyFont="1" applyFill="1" applyBorder="1" applyAlignment="1">
      <alignment horizontal="center" vertical="center" wrapText="1"/>
    </xf>
    <xf numFmtId="0" fontId="11" fillId="15" borderId="26" xfId="0" applyFont="1" applyFill="1" applyBorder="1" applyAlignment="1">
      <alignment vertical="center" wrapText="1"/>
    </xf>
    <xf numFmtId="0" fontId="14" fillId="15" borderId="26" xfId="0" applyFont="1" applyFill="1" applyBorder="1" applyAlignment="1">
      <alignment horizontal="center" vertical="center"/>
    </xf>
    <xf numFmtId="9" fontId="11" fillId="15" borderId="26" xfId="0" applyNumberFormat="1" applyFont="1" applyFill="1" applyBorder="1" applyAlignment="1">
      <alignment horizontal="center" vertical="center" wrapText="1"/>
    </xf>
    <xf numFmtId="0" fontId="11" fillId="0" borderId="26" xfId="0" applyFont="1" applyBorder="1" applyAlignment="1">
      <alignment vertical="center" wrapText="1"/>
    </xf>
    <xf numFmtId="0" fontId="14" fillId="0" borderId="26" xfId="0" applyFont="1" applyBorder="1" applyAlignment="1">
      <alignment horizontal="center" vertical="center"/>
    </xf>
    <xf numFmtId="9" fontId="37" fillId="0" borderId="26" xfId="0" applyNumberFormat="1" applyFont="1" applyBorder="1" applyAlignment="1">
      <alignment horizontal="center" vertical="center" wrapText="1"/>
    </xf>
    <xf numFmtId="0" fontId="11" fillId="0" borderId="60" xfId="0" applyFont="1" applyBorder="1" applyAlignment="1">
      <alignment vertical="center" wrapText="1"/>
    </xf>
    <xf numFmtId="0" fontId="11" fillId="15" borderId="26" xfId="0" applyFont="1" applyFill="1" applyBorder="1" applyAlignment="1">
      <alignment horizontal="center" vertical="center" wrapText="1"/>
    </xf>
    <xf numFmtId="0" fontId="37" fillId="15" borderId="26" xfId="0" applyFont="1" applyFill="1" applyBorder="1" applyAlignment="1">
      <alignment vertical="center" wrapText="1"/>
    </xf>
    <xf numFmtId="0" fontId="37" fillId="15" borderId="26" xfId="0" applyFont="1" applyFill="1" applyBorder="1" applyAlignment="1">
      <alignment horizontal="center" vertical="center" wrapText="1"/>
    </xf>
    <xf numFmtId="0" fontId="11" fillId="17" borderId="55" xfId="0" applyFont="1" applyFill="1" applyBorder="1" applyAlignment="1">
      <alignment horizontal="center" vertical="center"/>
    </xf>
    <xf numFmtId="0" fontId="11" fillId="17" borderId="41" xfId="0" applyFont="1" applyFill="1" applyBorder="1" applyAlignment="1">
      <alignment horizontal="center" vertical="center" wrapText="1"/>
    </xf>
    <xf numFmtId="0" fontId="11" fillId="15" borderId="61" xfId="0" applyFont="1" applyFill="1" applyBorder="1" applyAlignment="1">
      <alignment vertical="center" wrapText="1"/>
    </xf>
    <xf numFmtId="0" fontId="14" fillId="15" borderId="61" xfId="0" applyFont="1" applyFill="1" applyBorder="1" applyAlignment="1">
      <alignment horizontal="center" vertical="center"/>
    </xf>
    <xf numFmtId="9" fontId="11" fillId="15" borderId="61" xfId="0" applyNumberFormat="1" applyFont="1" applyFill="1" applyBorder="1" applyAlignment="1">
      <alignment horizontal="center" vertical="center" wrapText="1"/>
    </xf>
    <xf numFmtId="0" fontId="4" fillId="2" borderId="19"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19" xfId="0" applyFont="1" applyBorder="1" applyAlignment="1">
      <alignment horizontal="left" vertical="center" wrapText="1"/>
    </xf>
    <xf numFmtId="0" fontId="4" fillId="0" borderId="1" xfId="1" applyFont="1" applyBorder="1" applyAlignment="1">
      <alignment horizontal="left" vertical="center" wrapText="1"/>
    </xf>
    <xf numFmtId="0" fontId="4" fillId="0" borderId="1" xfId="1" applyFont="1" applyBorder="1" applyAlignment="1">
      <alignment horizontal="center" vertical="center" wrapText="1"/>
    </xf>
    <xf numFmtId="0" fontId="4" fillId="2" borderId="1" xfId="1" applyFont="1" applyFill="1" applyBorder="1" applyAlignment="1">
      <alignment horizontal="left" vertical="center" wrapText="1"/>
    </xf>
    <xf numFmtId="0" fontId="4" fillId="2" borderId="1" xfId="1" applyFont="1" applyFill="1" applyBorder="1" applyAlignment="1">
      <alignment horizontal="center" vertical="center" wrapText="1"/>
    </xf>
    <xf numFmtId="0" fontId="4" fillId="2" borderId="19" xfId="1" applyFont="1" applyFill="1" applyBorder="1" applyAlignment="1">
      <alignment horizontal="left" vertical="center" wrapText="1"/>
    </xf>
    <xf numFmtId="9" fontId="4" fillId="2" borderId="1" xfId="1" applyNumberFormat="1" applyFont="1" applyFill="1" applyBorder="1" applyAlignment="1">
      <alignment horizontal="center" vertical="center" wrapText="1"/>
    </xf>
    <xf numFmtId="0" fontId="4" fillId="2" borderId="20" xfId="0" applyFont="1" applyFill="1" applyBorder="1" applyAlignment="1">
      <alignment vertical="center" wrapText="1"/>
    </xf>
    <xf numFmtId="0" fontId="4" fillId="2" borderId="20" xfId="1" applyFont="1" applyFill="1" applyBorder="1" applyAlignment="1">
      <alignment horizontal="center" vertical="center" wrapText="1"/>
    </xf>
    <xf numFmtId="9" fontId="4" fillId="2" borderId="20" xfId="1" applyNumberFormat="1" applyFont="1" applyFill="1" applyBorder="1" applyAlignment="1">
      <alignment horizontal="center" vertical="center" wrapText="1"/>
    </xf>
    <xf numFmtId="0" fontId="4" fillId="2" borderId="20" xfId="1" applyFont="1" applyFill="1" applyBorder="1" applyAlignment="1">
      <alignment horizontal="left" vertical="center" wrapText="1"/>
    </xf>
    <xf numFmtId="0" fontId="4" fillId="2" borderId="21" xfId="1" applyFont="1" applyFill="1" applyBorder="1" applyAlignment="1">
      <alignment horizontal="left" vertical="center" wrapText="1"/>
    </xf>
    <xf numFmtId="0" fontId="25" fillId="8" borderId="0" xfId="0" applyFont="1" applyFill="1"/>
    <xf numFmtId="0" fontId="25" fillId="0" borderId="0" xfId="0" applyFont="1"/>
    <xf numFmtId="0" fontId="2" fillId="8" borderId="48" xfId="0" applyFont="1" applyFill="1" applyBorder="1" applyAlignment="1">
      <alignment horizontal="center" vertical="center" wrapText="1"/>
    </xf>
    <xf numFmtId="0" fontId="2" fillId="8" borderId="49"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4" fillId="7" borderId="15" xfId="0" applyFont="1" applyFill="1" applyBorder="1" applyAlignment="1">
      <alignment horizontal="center" vertical="center"/>
    </xf>
    <xf numFmtId="0" fontId="25" fillId="2" borderId="0" xfId="0" applyFont="1" applyFill="1"/>
    <xf numFmtId="0" fontId="4" fillId="7" borderId="16" xfId="0" applyFont="1" applyFill="1" applyBorder="1" applyAlignment="1">
      <alignment horizontal="center" vertical="center" wrapText="1"/>
    </xf>
    <xf numFmtId="0" fontId="25" fillId="0" borderId="0" xfId="0" applyFont="1" applyAlignment="1">
      <alignment horizontal="center"/>
    </xf>
    <xf numFmtId="0" fontId="26" fillId="8" borderId="48" xfId="0" applyFont="1" applyFill="1" applyBorder="1" applyAlignment="1">
      <alignment horizontal="center" vertical="center" wrapText="1"/>
    </xf>
    <xf numFmtId="0" fontId="48" fillId="17" borderId="8" xfId="0" applyFont="1" applyFill="1" applyBorder="1" applyAlignment="1">
      <alignment horizontal="center" vertical="center" wrapText="1"/>
    </xf>
    <xf numFmtId="0" fontId="37" fillId="17" borderId="55" xfId="0" applyFont="1" applyFill="1" applyBorder="1" applyAlignment="1">
      <alignment horizontal="center" vertical="center" wrapText="1"/>
    </xf>
    <xf numFmtId="0" fontId="37" fillId="15" borderId="31" xfId="0" applyFont="1" applyFill="1" applyBorder="1" applyAlignment="1">
      <alignment vertical="center" wrapText="1"/>
    </xf>
    <xf numFmtId="0" fontId="37" fillId="15" borderId="31" xfId="0" applyFont="1" applyFill="1" applyBorder="1" applyAlignment="1">
      <alignment horizontal="center" vertical="center" wrapText="1"/>
    </xf>
    <xf numFmtId="0" fontId="37" fillId="17" borderId="15" xfId="0" applyFont="1" applyFill="1" applyBorder="1" applyAlignment="1">
      <alignment horizontal="center" vertical="center" wrapText="1"/>
    </xf>
    <xf numFmtId="0" fontId="11" fillId="15" borderId="1" xfId="0" applyFont="1" applyFill="1" applyBorder="1" applyAlignment="1">
      <alignment vertical="center" wrapText="1"/>
    </xf>
    <xf numFmtId="0" fontId="11" fillId="15" borderId="1" xfId="0" applyFont="1" applyFill="1" applyBorder="1" applyAlignment="1">
      <alignment horizontal="center" vertical="center" wrapText="1"/>
    </xf>
    <xf numFmtId="0" fontId="37" fillId="17" borderId="16" xfId="0" applyFont="1" applyFill="1" applyBorder="1" applyAlignment="1">
      <alignment horizontal="center" vertical="center" wrapText="1"/>
    </xf>
    <xf numFmtId="0" fontId="11" fillId="15" borderId="20" xfId="0" applyFont="1" applyFill="1" applyBorder="1" applyAlignment="1">
      <alignment vertical="center" wrapText="1"/>
    </xf>
    <xf numFmtId="0" fontId="11" fillId="15" borderId="20" xfId="0" applyFont="1" applyFill="1" applyBorder="1" applyAlignment="1">
      <alignment horizontal="center" vertical="center" wrapText="1"/>
    </xf>
    <xf numFmtId="0" fontId="49" fillId="2" borderId="0" xfId="6" applyFont="1" applyFill="1"/>
    <xf numFmtId="0" fontId="53" fillId="8" borderId="12" xfId="6" applyFont="1" applyFill="1" applyBorder="1" applyAlignment="1">
      <alignment horizontal="center" vertical="center"/>
    </xf>
    <xf numFmtId="0" fontId="40" fillId="8" borderId="12" xfId="6" applyFont="1" applyFill="1" applyBorder="1" applyAlignment="1">
      <alignment horizontal="center" vertical="center" wrapText="1"/>
    </xf>
    <xf numFmtId="0" fontId="40" fillId="8" borderId="50" xfId="6" applyFont="1" applyFill="1" applyBorder="1" applyAlignment="1">
      <alignment horizontal="center" vertical="center" wrapText="1"/>
    </xf>
    <xf numFmtId="0" fontId="40" fillId="8" borderId="48" xfId="6" applyFont="1" applyFill="1" applyBorder="1" applyAlignment="1">
      <alignment horizontal="center" vertical="center" wrapText="1"/>
    </xf>
    <xf numFmtId="0" fontId="40" fillId="8" borderId="49" xfId="6" applyFont="1" applyFill="1" applyBorder="1" applyAlignment="1">
      <alignment horizontal="center" vertical="center" wrapText="1"/>
    </xf>
    <xf numFmtId="0" fontId="49" fillId="2" borderId="0" xfId="6" applyFont="1" applyFill="1" applyAlignment="1">
      <alignment horizontal="center"/>
    </xf>
    <xf numFmtId="0" fontId="11" fillId="17" borderId="14" xfId="0" applyFont="1" applyFill="1" applyBorder="1" applyAlignment="1">
      <alignment horizontal="center" vertical="center" wrapText="1"/>
    </xf>
    <xf numFmtId="0" fontId="11" fillId="15" borderId="22" xfId="0" applyFont="1" applyFill="1" applyBorder="1" applyAlignment="1">
      <alignment vertical="center" wrapText="1"/>
    </xf>
    <xf numFmtId="0" fontId="14" fillId="15" borderId="22" xfId="0" applyFont="1" applyFill="1" applyBorder="1" applyAlignment="1">
      <alignment horizontal="center" vertical="center"/>
    </xf>
    <xf numFmtId="9" fontId="11" fillId="15" borderId="22" xfId="0" applyNumberFormat="1" applyFont="1" applyFill="1" applyBorder="1" applyAlignment="1">
      <alignment horizontal="center" vertical="center" wrapText="1"/>
    </xf>
    <xf numFmtId="0" fontId="6" fillId="2" borderId="70" xfId="0" applyFont="1" applyFill="1" applyBorder="1" applyAlignment="1">
      <alignment horizontal="left" vertical="center" wrapText="1"/>
    </xf>
    <xf numFmtId="9" fontId="11" fillId="2" borderId="23" xfId="6" applyNumberFormat="1" applyFill="1" applyBorder="1" applyAlignment="1">
      <alignment horizontal="center" vertical="center" wrapText="1"/>
    </xf>
    <xf numFmtId="0" fontId="6" fillId="2" borderId="1" xfId="1" applyFont="1" applyFill="1" applyBorder="1" applyAlignment="1">
      <alignment horizontal="justify" vertical="center" wrapText="1"/>
    </xf>
    <xf numFmtId="0" fontId="6" fillId="2" borderId="19" xfId="1" applyFont="1" applyFill="1" applyBorder="1" applyAlignment="1">
      <alignment horizontal="justify" vertical="center" wrapText="1"/>
    </xf>
    <xf numFmtId="9" fontId="6" fillId="2" borderId="23" xfId="1" applyNumberFormat="1" applyFont="1" applyFill="1" applyBorder="1" applyAlignment="1">
      <alignment horizontal="center" vertical="center" wrapText="1"/>
    </xf>
    <xf numFmtId="0" fontId="11" fillId="2" borderId="0" xfId="1" applyFill="1" applyAlignment="1">
      <alignment horizontal="center" vertical="center"/>
    </xf>
    <xf numFmtId="0" fontId="11" fillId="2" borderId="1" xfId="1" applyFill="1" applyBorder="1"/>
    <xf numFmtId="0" fontId="37" fillId="15" borderId="28" xfId="0" applyFont="1" applyFill="1" applyBorder="1" applyAlignment="1">
      <alignment vertical="center" wrapText="1"/>
    </xf>
    <xf numFmtId="0" fontId="11" fillId="15" borderId="51" xfId="0" applyFont="1" applyFill="1" applyBorder="1" applyAlignment="1">
      <alignment vertical="center" wrapText="1"/>
    </xf>
    <xf numFmtId="0" fontId="26" fillId="8" borderId="62" xfId="1" applyFont="1" applyFill="1" applyBorder="1" applyAlignment="1">
      <alignment horizontal="center" vertical="center" wrapText="1"/>
    </xf>
    <xf numFmtId="0" fontId="26" fillId="8" borderId="29" xfId="1" applyFont="1" applyFill="1" applyBorder="1" applyAlignment="1">
      <alignment horizontal="center" vertical="center" wrapText="1"/>
    </xf>
    <xf numFmtId="0" fontId="26" fillId="8" borderId="33"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11" fillId="2" borderId="1" xfId="1" applyFill="1" applyBorder="1" applyAlignment="1">
      <alignment horizontal="center" vertical="center"/>
    </xf>
    <xf numFmtId="0" fontId="5" fillId="2" borderId="26" xfId="0" applyFont="1" applyFill="1" applyBorder="1" applyAlignment="1">
      <alignment wrapText="1"/>
    </xf>
    <xf numFmtId="0" fontId="5" fillId="2" borderId="31" xfId="0" applyFont="1" applyFill="1" applyBorder="1"/>
    <xf numFmtId="0" fontId="5" fillId="2" borderId="34" xfId="0" applyFont="1" applyFill="1" applyBorder="1"/>
    <xf numFmtId="0" fontId="5" fillId="2" borderId="23" xfId="0" applyFont="1" applyFill="1" applyBorder="1" applyAlignment="1">
      <alignment wrapText="1"/>
    </xf>
    <xf numFmtId="0" fontId="5" fillId="2" borderId="1" xfId="0" applyFont="1" applyFill="1" applyBorder="1"/>
    <xf numFmtId="0" fontId="5" fillId="2" borderId="19" xfId="0" applyFont="1" applyFill="1" applyBorder="1"/>
    <xf numFmtId="0" fontId="5" fillId="2" borderId="30" xfId="0" applyFont="1" applyFill="1" applyBorder="1" applyAlignment="1">
      <alignment wrapText="1"/>
    </xf>
    <xf numFmtId="0" fontId="5" fillId="2" borderId="32" xfId="0" applyFont="1" applyFill="1" applyBorder="1"/>
    <xf numFmtId="0" fontId="5" fillId="2" borderId="43" xfId="0" applyFont="1" applyFill="1" applyBorder="1"/>
    <xf numFmtId="0" fontId="5" fillId="2" borderId="23" xfId="0" applyFont="1" applyFill="1" applyBorder="1" applyAlignment="1">
      <alignment horizontal="center" vertical="center" wrapText="1"/>
    </xf>
    <xf numFmtId="0" fontId="5" fillId="2" borderId="1" xfId="0" applyFont="1" applyFill="1" applyBorder="1" applyAlignment="1">
      <alignment wrapText="1"/>
    </xf>
    <xf numFmtId="14" fontId="5" fillId="2" borderId="69" xfId="0" applyNumberFormat="1" applyFont="1" applyFill="1" applyBorder="1" applyAlignment="1">
      <alignment vertical="center" wrapText="1"/>
    </xf>
    <xf numFmtId="9" fontId="12" fillId="2" borderId="26" xfId="1" applyNumberFormat="1" applyFont="1" applyFill="1" applyBorder="1" applyAlignment="1">
      <alignment horizontal="center" vertical="center" wrapText="1"/>
    </xf>
    <xf numFmtId="0" fontId="12" fillId="2" borderId="31" xfId="1" applyFont="1" applyFill="1" applyBorder="1" applyAlignment="1">
      <alignment horizontal="justify" vertical="center" wrapText="1"/>
    </xf>
    <xf numFmtId="0" fontId="12" fillId="2" borderId="80" xfId="1" applyFont="1" applyFill="1" applyBorder="1" applyAlignment="1">
      <alignment horizontal="justify" vertical="center" wrapText="1"/>
    </xf>
    <xf numFmtId="0" fontId="6" fillId="2" borderId="69" xfId="1" applyFont="1" applyFill="1" applyBorder="1" applyAlignment="1">
      <alignment horizontal="center" vertical="center" wrapText="1"/>
    </xf>
    <xf numFmtId="0" fontId="5" fillId="2" borderId="53" xfId="0" applyFont="1" applyFill="1" applyBorder="1"/>
    <xf numFmtId="9" fontId="14" fillId="2" borderId="23" xfId="6" applyNumberFormat="1" applyFont="1" applyFill="1" applyBorder="1" applyAlignment="1">
      <alignment horizontal="center" vertical="center" wrapText="1"/>
    </xf>
    <xf numFmtId="0" fontId="12" fillId="2" borderId="1" xfId="1" applyFont="1" applyFill="1" applyBorder="1" applyAlignment="1">
      <alignment horizontal="justify" vertical="center" wrapText="1"/>
    </xf>
    <xf numFmtId="0" fontId="12" fillId="2" borderId="75" xfId="1" applyFont="1" applyFill="1" applyBorder="1" applyAlignment="1">
      <alignment horizontal="justify" vertical="center" wrapText="1"/>
    </xf>
    <xf numFmtId="0" fontId="11" fillId="0" borderId="1" xfId="6" applyBorder="1" applyAlignment="1">
      <alignment vertical="center"/>
    </xf>
    <xf numFmtId="0" fontId="11" fillId="2" borderId="1" xfId="6" applyFill="1" applyBorder="1" applyAlignment="1">
      <alignment vertical="center"/>
    </xf>
    <xf numFmtId="0" fontId="11" fillId="0" borderId="31" xfId="6" applyBorder="1" applyAlignment="1">
      <alignment vertical="center"/>
    </xf>
    <xf numFmtId="0" fontId="6" fillId="2" borderId="23" xfId="1" applyFont="1" applyFill="1" applyBorder="1" applyAlignment="1">
      <alignment horizontal="center" vertical="center" wrapText="1"/>
    </xf>
    <xf numFmtId="9" fontId="30" fillId="2" borderId="23" xfId="6" applyNumberFormat="1" applyFont="1" applyFill="1" applyBorder="1" applyAlignment="1">
      <alignment horizontal="center" vertical="center" wrapText="1"/>
    </xf>
    <xf numFmtId="0" fontId="39" fillId="2" borderId="1" xfId="1" applyFont="1" applyFill="1" applyBorder="1" applyAlignment="1">
      <alignment horizontal="justify" vertical="center" wrapText="1"/>
    </xf>
    <xf numFmtId="0" fontId="39" fillId="2" borderId="75" xfId="1" applyFont="1" applyFill="1" applyBorder="1" applyAlignment="1">
      <alignment horizontal="justify" vertical="center" wrapText="1"/>
    </xf>
    <xf numFmtId="9" fontId="39" fillId="2" borderId="23" xfId="1" applyNumberFormat="1" applyFont="1" applyFill="1" applyBorder="1" applyAlignment="1">
      <alignment horizontal="center" vertical="center" wrapText="1"/>
    </xf>
    <xf numFmtId="0" fontId="6" fillId="2" borderId="30" xfId="1" applyFont="1" applyFill="1" applyBorder="1" applyAlignment="1">
      <alignment horizontal="center" vertical="center" wrapText="1"/>
    </xf>
    <xf numFmtId="9" fontId="39" fillId="2" borderId="30" xfId="1" applyNumberFormat="1" applyFont="1" applyFill="1" applyBorder="1" applyAlignment="1">
      <alignment horizontal="center" vertical="center" wrapText="1"/>
    </xf>
    <xf numFmtId="0" fontId="39" fillId="2" borderId="32" xfId="1" applyFont="1" applyFill="1" applyBorder="1" applyAlignment="1">
      <alignment horizontal="justify" vertical="center" wrapText="1"/>
    </xf>
    <xf numFmtId="0" fontId="15" fillId="2" borderId="77" xfId="4" applyFill="1" applyBorder="1" applyAlignment="1">
      <alignment horizontal="justify" vertical="center" wrapText="1"/>
    </xf>
    <xf numFmtId="0" fontId="5" fillId="2" borderId="66" xfId="0" applyFont="1" applyFill="1" applyBorder="1"/>
    <xf numFmtId="0" fontId="0" fillId="7" borderId="0" xfId="0" applyFill="1"/>
    <xf numFmtId="0" fontId="2" fillId="8" borderId="62" xfId="1" applyFont="1" applyFill="1" applyBorder="1" applyAlignment="1">
      <alignment horizontal="center" vertical="center" wrapText="1"/>
    </xf>
    <xf numFmtId="0" fontId="2" fillId="8" borderId="29" xfId="1" applyFont="1" applyFill="1" applyBorder="1" applyAlignment="1">
      <alignment horizontal="center" vertical="center" wrapText="1"/>
    </xf>
    <xf numFmtId="0" fontId="2" fillId="8" borderId="33" xfId="1" applyFont="1" applyFill="1" applyBorder="1" applyAlignment="1">
      <alignment horizontal="center" vertical="center" wrapText="1"/>
    </xf>
    <xf numFmtId="0" fontId="31" fillId="7" borderId="66" xfId="1" applyFont="1" applyFill="1" applyBorder="1" applyAlignment="1">
      <alignment horizontal="center" vertical="center" wrapText="1"/>
    </xf>
    <xf numFmtId="14" fontId="5" fillId="2" borderId="1" xfId="0" applyNumberFormat="1" applyFont="1" applyFill="1" applyBorder="1" applyAlignment="1">
      <alignment vertical="center" wrapText="1"/>
    </xf>
    <xf numFmtId="9" fontId="12" fillId="2" borderId="1" xfId="1" applyNumberFormat="1" applyFont="1" applyFill="1" applyBorder="1" applyAlignment="1">
      <alignment horizontal="center" vertical="center" wrapText="1"/>
    </xf>
    <xf numFmtId="9" fontId="14" fillId="2" borderId="1" xfId="6" applyNumberFormat="1" applyFont="1" applyFill="1" applyBorder="1" applyAlignment="1">
      <alignment horizontal="center" vertical="center" wrapText="1"/>
    </xf>
    <xf numFmtId="0" fontId="15" fillId="2" borderId="1" xfId="4" applyFill="1" applyBorder="1" applyAlignment="1">
      <alignment horizontal="justify" vertical="center" wrapText="1"/>
    </xf>
    <xf numFmtId="9" fontId="14" fillId="2" borderId="1" xfId="3" applyFont="1" applyFill="1" applyBorder="1" applyAlignment="1">
      <alignment horizontal="center" vertical="center" wrapText="1"/>
    </xf>
    <xf numFmtId="0" fontId="14" fillId="2" borderId="1" xfId="6" applyFont="1" applyFill="1" applyBorder="1" applyAlignment="1">
      <alignment horizontal="center" vertical="center" wrapText="1"/>
    </xf>
    <xf numFmtId="9" fontId="11" fillId="2" borderId="22" xfId="0" applyNumberFormat="1" applyFont="1" applyFill="1" applyBorder="1" applyAlignment="1">
      <alignment horizontal="center" vertical="center" wrapText="1"/>
    </xf>
    <xf numFmtId="9" fontId="11" fillId="2" borderId="26" xfId="0" applyNumberFormat="1" applyFont="1" applyFill="1" applyBorder="1" applyAlignment="1">
      <alignment horizontal="center" vertical="center" wrapText="1"/>
    </xf>
    <xf numFmtId="9" fontId="11" fillId="2" borderId="23" xfId="3" applyFont="1" applyFill="1" applyBorder="1" applyAlignment="1">
      <alignment horizontal="center" vertical="center" wrapText="1"/>
    </xf>
    <xf numFmtId="9" fontId="6" fillId="2" borderId="30" xfId="1" applyNumberFormat="1" applyFont="1" applyFill="1" applyBorder="1" applyAlignment="1">
      <alignment horizontal="center" vertical="center" wrapText="1"/>
    </xf>
    <xf numFmtId="0" fontId="6" fillId="2" borderId="32" xfId="1" applyFont="1" applyFill="1" applyBorder="1" applyAlignment="1">
      <alignment horizontal="justify" vertical="center" wrapText="1"/>
    </xf>
    <xf numFmtId="0" fontId="6" fillId="2" borderId="43" xfId="1" applyFont="1" applyFill="1" applyBorder="1" applyAlignment="1">
      <alignment horizontal="justify" vertical="center" wrapText="1"/>
    </xf>
    <xf numFmtId="0" fontId="11" fillId="2" borderId="30" xfId="1" applyFill="1" applyBorder="1"/>
    <xf numFmtId="0" fontId="11" fillId="2" borderId="32" xfId="1" applyFill="1" applyBorder="1"/>
    <xf numFmtId="0" fontId="11" fillId="2" borderId="43" xfId="1" applyFill="1" applyBorder="1"/>
    <xf numFmtId="0" fontId="6" fillId="2" borderId="69" xfId="1" applyFont="1" applyFill="1" applyBorder="1" applyAlignment="1">
      <alignment horizontal="left" vertical="center" wrapText="1"/>
    </xf>
    <xf numFmtId="0" fontId="6" fillId="2" borderId="128" xfId="1" applyFont="1" applyFill="1" applyBorder="1" applyAlignment="1">
      <alignment horizontal="left" vertical="center" wrapText="1"/>
    </xf>
    <xf numFmtId="0" fontId="11" fillId="2" borderId="63" xfId="1" applyFill="1" applyBorder="1" applyAlignment="1">
      <alignment horizontal="center" vertical="center"/>
    </xf>
    <xf numFmtId="0" fontId="11" fillId="15" borderId="37" xfId="0" applyFont="1" applyFill="1" applyBorder="1" applyAlignment="1">
      <alignment vertical="center" wrapText="1"/>
    </xf>
    <xf numFmtId="0" fontId="11" fillId="15" borderId="60" xfId="0" applyFont="1" applyFill="1" applyBorder="1" applyAlignment="1">
      <alignment vertical="center" wrapText="1"/>
    </xf>
    <xf numFmtId="0" fontId="37" fillId="15" borderId="60" xfId="0" applyFont="1" applyFill="1" applyBorder="1" applyAlignment="1">
      <alignment vertical="center" wrapText="1"/>
    </xf>
    <xf numFmtId="0" fontId="11" fillId="15" borderId="11" xfId="0" applyFont="1" applyFill="1" applyBorder="1" applyAlignment="1">
      <alignment vertical="center" wrapText="1"/>
    </xf>
    <xf numFmtId="0" fontId="2" fillId="7" borderId="33" xfId="1" applyFont="1" applyFill="1" applyBorder="1" applyAlignment="1">
      <alignment horizontal="center" vertical="center" wrapText="1"/>
    </xf>
    <xf numFmtId="0" fontId="11" fillId="2" borderId="112" xfId="6" applyFill="1" applyBorder="1" applyAlignment="1">
      <alignment vertical="center" wrapText="1"/>
    </xf>
    <xf numFmtId="0" fontId="11" fillId="2" borderId="131" xfId="0" applyFont="1" applyFill="1" applyBorder="1" applyAlignment="1">
      <alignment vertical="center" wrapText="1"/>
    </xf>
    <xf numFmtId="0" fontId="11" fillId="2" borderId="131" xfId="1" applyFill="1" applyBorder="1" applyAlignment="1">
      <alignment vertical="center" wrapText="1"/>
    </xf>
    <xf numFmtId="0" fontId="37" fillId="2" borderId="131" xfId="0" applyFont="1" applyFill="1" applyBorder="1" applyAlignment="1">
      <alignment horizontal="left" vertical="center" wrapText="1"/>
    </xf>
    <xf numFmtId="0" fontId="11" fillId="2" borderId="40" xfId="0" applyFont="1" applyFill="1" applyBorder="1" applyAlignment="1">
      <alignment horizontal="center" vertical="center" wrapText="1"/>
    </xf>
    <xf numFmtId="0" fontId="37" fillId="2" borderId="40" xfId="0" applyFont="1" applyFill="1" applyBorder="1" applyAlignment="1">
      <alignment horizontal="center" vertical="center" wrapText="1"/>
    </xf>
    <xf numFmtId="0" fontId="11" fillId="0" borderId="73" xfId="1" applyBorder="1" applyAlignment="1">
      <alignment vertical="center"/>
    </xf>
    <xf numFmtId="0" fontId="11" fillId="8" borderId="0" xfId="1" applyFill="1" applyAlignment="1">
      <alignment vertical="center"/>
    </xf>
    <xf numFmtId="0" fontId="11" fillId="0" borderId="82" xfId="1" applyBorder="1" applyAlignment="1">
      <alignment vertical="center"/>
    </xf>
    <xf numFmtId="0" fontId="26" fillId="7" borderId="53" xfId="1" applyFont="1" applyFill="1" applyBorder="1" applyAlignment="1">
      <alignment vertical="center"/>
    </xf>
    <xf numFmtId="0" fontId="2" fillId="7" borderId="82" xfId="1" applyFont="1" applyFill="1" applyBorder="1" applyAlignment="1">
      <alignment horizontal="center" vertical="center" wrapText="1"/>
    </xf>
    <xf numFmtId="0" fontId="2" fillId="7" borderId="25" xfId="1" applyFont="1" applyFill="1" applyBorder="1" applyAlignment="1">
      <alignment horizontal="center" vertical="center" wrapText="1"/>
    </xf>
    <xf numFmtId="0" fontId="31" fillId="7" borderId="25" xfId="6" applyFont="1" applyFill="1" applyBorder="1" applyAlignment="1">
      <alignment horizontal="center" vertical="center" wrapText="1"/>
    </xf>
    <xf numFmtId="0" fontId="2" fillId="7" borderId="54" xfId="1" applyFont="1" applyFill="1" applyBorder="1" applyAlignment="1">
      <alignment horizontal="center" vertical="center" wrapText="1"/>
    </xf>
    <xf numFmtId="0" fontId="2" fillId="7" borderId="129" xfId="1" applyFont="1" applyFill="1" applyBorder="1" applyAlignment="1">
      <alignment horizontal="center" vertical="center" wrapText="1"/>
    </xf>
    <xf numFmtId="0" fontId="2" fillId="8" borderId="69" xfId="1" applyFont="1" applyFill="1" applyBorder="1" applyAlignment="1">
      <alignment horizontal="center" vertical="center" wrapText="1"/>
    </xf>
    <xf numFmtId="0" fontId="36" fillId="7" borderId="104" xfId="0" applyFont="1" applyFill="1" applyBorder="1" applyAlignment="1">
      <alignment horizontal="center" vertical="center" wrapText="1"/>
    </xf>
    <xf numFmtId="0" fontId="6" fillId="2" borderId="75" xfId="1" applyFont="1" applyFill="1" applyBorder="1" applyAlignment="1">
      <alignment horizontal="justify" vertical="center" wrapText="1"/>
    </xf>
    <xf numFmtId="0" fontId="5" fillId="2" borderId="53" xfId="0" applyFont="1" applyFill="1" applyBorder="1" applyAlignment="1">
      <alignment vertical="center"/>
    </xf>
    <xf numFmtId="0" fontId="36" fillId="7" borderId="101" xfId="0" applyFont="1" applyFill="1" applyBorder="1" applyAlignment="1">
      <alignment horizontal="center" vertical="center" wrapText="1"/>
    </xf>
    <xf numFmtId="0" fontId="36" fillId="7" borderId="102" xfId="1" applyFont="1" applyFill="1" applyBorder="1" applyAlignment="1">
      <alignment horizontal="center" vertical="center" wrapText="1"/>
    </xf>
    <xf numFmtId="0" fontId="6" fillId="2" borderId="127" xfId="1" applyFont="1" applyFill="1" applyBorder="1" applyAlignment="1">
      <alignment horizontal="center" vertical="center" wrapText="1"/>
    </xf>
    <xf numFmtId="0" fontId="6" fillId="2" borderId="77" xfId="1" applyFont="1" applyFill="1" applyBorder="1" applyAlignment="1">
      <alignment horizontal="justify" vertical="center" wrapText="1"/>
    </xf>
    <xf numFmtId="0" fontId="5" fillId="2" borderId="66" xfId="0" applyFont="1" applyFill="1" applyBorder="1" applyAlignment="1">
      <alignment vertical="center"/>
    </xf>
    <xf numFmtId="0" fontId="36" fillId="7" borderId="101" xfId="1" applyFont="1" applyFill="1" applyBorder="1" applyAlignment="1">
      <alignment horizontal="center" vertical="center"/>
    </xf>
    <xf numFmtId="0" fontId="11" fillId="2" borderId="23" xfId="1" applyFill="1" applyBorder="1" applyAlignment="1">
      <alignment horizontal="center" vertical="center"/>
    </xf>
    <xf numFmtId="0" fontId="11" fillId="2" borderId="1" xfId="1" applyFill="1" applyBorder="1" applyAlignment="1">
      <alignment vertical="center"/>
    </xf>
    <xf numFmtId="0" fontId="36" fillId="17" borderId="102" xfId="0" applyFont="1" applyFill="1" applyBorder="1" applyAlignment="1">
      <alignment horizontal="center" vertical="center"/>
    </xf>
    <xf numFmtId="0" fontId="11" fillId="0" borderId="20" xfId="0" applyFont="1" applyBorder="1" applyAlignment="1">
      <alignment horizontal="left" vertical="center" wrapText="1"/>
    </xf>
    <xf numFmtId="0" fontId="11" fillId="0" borderId="20" xfId="0" applyFont="1" applyBorder="1" applyAlignment="1">
      <alignment horizontal="center" vertical="center" wrapText="1"/>
    </xf>
    <xf numFmtId="9" fontId="11" fillId="0" borderId="20" xfId="0" applyNumberFormat="1" applyFont="1" applyBorder="1" applyAlignment="1">
      <alignment horizontal="center" vertical="center" wrapText="1"/>
    </xf>
    <xf numFmtId="0" fontId="11" fillId="0" borderId="51" xfId="0" applyFont="1" applyBorder="1" applyAlignment="1">
      <alignment horizontal="center" vertical="center" wrapText="1"/>
    </xf>
    <xf numFmtId="0" fontId="11" fillId="0" borderId="132" xfId="0" applyFont="1" applyBorder="1" applyAlignment="1">
      <alignment horizontal="left" vertical="center" wrapText="1"/>
    </xf>
    <xf numFmtId="0" fontId="36" fillId="8" borderId="29" xfId="5" applyFont="1" applyFill="1" applyBorder="1" applyAlignment="1">
      <alignment horizontal="center" vertical="center" wrapText="1" indent="2"/>
    </xf>
    <xf numFmtId="0" fontId="36" fillId="8" borderId="33" xfId="5" applyFont="1" applyFill="1" applyBorder="1" applyAlignment="1">
      <alignment horizontal="center" vertical="center" wrapText="1"/>
    </xf>
    <xf numFmtId="0" fontId="11" fillId="2" borderId="18" xfId="5" applyFont="1" applyFill="1" applyBorder="1" applyAlignment="1">
      <alignment horizontal="center" vertical="center" wrapText="1"/>
    </xf>
    <xf numFmtId="0" fontId="37" fillId="2" borderId="1" xfId="5" applyFont="1" applyFill="1" applyBorder="1" applyAlignment="1">
      <alignment horizontal="center" vertical="center" wrapText="1"/>
    </xf>
    <xf numFmtId="0" fontId="11" fillId="2" borderId="19" xfId="5" applyFont="1" applyFill="1" applyBorder="1" applyAlignment="1">
      <alignment horizontal="center" vertical="center" wrapText="1"/>
    </xf>
    <xf numFmtId="0" fontId="11" fillId="2" borderId="21" xfId="5" applyFont="1" applyFill="1" applyBorder="1" applyAlignment="1">
      <alignment horizontal="center" vertical="center" wrapText="1"/>
    </xf>
    <xf numFmtId="0" fontId="26" fillId="8" borderId="64" xfId="0" applyFont="1" applyFill="1" applyBorder="1" applyAlignment="1">
      <alignment horizontal="center" vertical="center" wrapText="1"/>
    </xf>
    <xf numFmtId="0" fontId="37" fillId="15" borderId="64" xfId="0" applyFont="1" applyFill="1" applyBorder="1" applyAlignment="1">
      <alignment vertical="center" wrapText="1"/>
    </xf>
    <xf numFmtId="0" fontId="11" fillId="15" borderId="64" xfId="0" applyFont="1" applyFill="1" applyBorder="1" applyAlignment="1">
      <alignment vertical="center" wrapText="1"/>
    </xf>
    <xf numFmtId="0" fontId="26" fillId="8" borderId="133" xfId="0" applyFont="1" applyFill="1" applyBorder="1" applyAlignment="1">
      <alignment horizontal="center" vertical="center" wrapText="1"/>
    </xf>
    <xf numFmtId="0" fontId="11" fillId="15" borderId="40" xfId="0" applyFont="1" applyFill="1" applyBorder="1" applyAlignment="1">
      <alignment vertical="center" wrapText="1"/>
    </xf>
    <xf numFmtId="14" fontId="6" fillId="2" borderId="23" xfId="1" applyNumberFormat="1" applyFont="1" applyFill="1" applyBorder="1" applyAlignment="1">
      <alignment horizontal="center" vertical="center" wrapText="1"/>
    </xf>
    <xf numFmtId="0" fontId="6" fillId="2" borderId="23" xfId="0" applyFont="1" applyFill="1" applyBorder="1" applyAlignment="1">
      <alignment horizontal="left" vertical="center" wrapText="1"/>
    </xf>
    <xf numFmtId="0" fontId="26" fillId="7" borderId="27" xfId="1" applyFont="1" applyFill="1" applyBorder="1" applyAlignment="1">
      <alignment horizontal="center" vertical="center" wrapText="1"/>
    </xf>
    <xf numFmtId="0" fontId="4" fillId="2" borderId="3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6" fillId="0" borderId="0" xfId="8"/>
    <xf numFmtId="0" fontId="56" fillId="0" borderId="0" xfId="0" applyFont="1"/>
    <xf numFmtId="0" fontId="57" fillId="2" borderId="55" xfId="0" applyFont="1" applyFill="1" applyBorder="1" applyAlignment="1">
      <alignment horizontal="left" vertical="center" wrapText="1"/>
    </xf>
    <xf numFmtId="0" fontId="4" fillId="2" borderId="15" xfId="0" applyFont="1" applyFill="1" applyBorder="1" applyAlignment="1">
      <alignment horizontal="left" vertical="center" wrapText="1" readingOrder="1"/>
    </xf>
    <xf numFmtId="0" fontId="4" fillId="2" borderId="1" xfId="6" applyFont="1" applyFill="1" applyBorder="1" applyAlignment="1">
      <alignment horizontal="center" vertical="center" wrapText="1"/>
    </xf>
    <xf numFmtId="0" fontId="4" fillId="2" borderId="1" xfId="0" applyFont="1" applyFill="1" applyBorder="1" applyAlignment="1">
      <alignment horizontal="center" vertical="center" wrapText="1" readingOrder="1"/>
    </xf>
    <xf numFmtId="0" fontId="4" fillId="2" borderId="40" xfId="1" applyFont="1" applyFill="1" applyBorder="1" applyAlignment="1">
      <alignment horizontal="center" vertical="center" wrapText="1"/>
    </xf>
    <xf numFmtId="0" fontId="4" fillId="2" borderId="131" xfId="1" applyFont="1" applyFill="1" applyBorder="1" applyAlignment="1">
      <alignment vertical="center" wrapText="1"/>
    </xf>
    <xf numFmtId="0" fontId="4" fillId="2" borderId="31" xfId="6" applyFont="1" applyFill="1" applyBorder="1" applyAlignment="1">
      <alignment horizontal="center" vertical="center" wrapText="1"/>
    </xf>
    <xf numFmtId="9" fontId="4" fillId="2" borderId="31" xfId="6" applyNumberFormat="1"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130" xfId="0" applyFont="1" applyFill="1" applyBorder="1" applyAlignment="1">
      <alignment vertical="center" wrapText="1"/>
    </xf>
    <xf numFmtId="0" fontId="59" fillId="2" borderId="65" xfId="6" applyFont="1" applyFill="1" applyBorder="1" applyAlignment="1">
      <alignment vertical="center" wrapText="1"/>
    </xf>
    <xf numFmtId="0" fontId="11" fillId="0" borderId="26" xfId="6" applyBorder="1" applyAlignment="1">
      <alignment vertical="center"/>
    </xf>
    <xf numFmtId="0" fontId="11" fillId="0" borderId="23" xfId="6" applyBorder="1" applyAlignment="1">
      <alignment vertical="center"/>
    </xf>
    <xf numFmtId="0" fontId="11" fillId="2" borderId="23" xfId="6" applyFill="1" applyBorder="1" applyAlignment="1">
      <alignment vertical="center" wrapText="1"/>
    </xf>
    <xf numFmtId="0" fontId="45" fillId="2" borderId="23" xfId="6" applyFont="1" applyFill="1" applyBorder="1" applyAlignment="1">
      <alignment vertical="center" wrapText="1"/>
    </xf>
    <xf numFmtId="0" fontId="7" fillId="8" borderId="82" xfId="5" applyFont="1" applyFill="1" applyBorder="1" applyAlignment="1">
      <alignment vertical="center"/>
    </xf>
    <xf numFmtId="0" fontId="7" fillId="8" borderId="0" xfId="5" applyFont="1" applyFill="1" applyAlignment="1">
      <alignment vertical="center"/>
    </xf>
    <xf numFmtId="0" fontId="60" fillId="2" borderId="1" xfId="5" applyFont="1" applyFill="1" applyBorder="1" applyAlignment="1">
      <alignment horizontal="justify" vertical="center" wrapText="1"/>
    </xf>
    <xf numFmtId="0" fontId="61" fillId="2" borderId="1" xfId="0" applyFont="1" applyFill="1" applyBorder="1" applyAlignment="1">
      <alignment horizontal="center" vertical="center"/>
    </xf>
    <xf numFmtId="0" fontId="60" fillId="2" borderId="1" xfId="5" applyFont="1" applyFill="1" applyBorder="1" applyAlignment="1">
      <alignment horizontal="center" vertical="center" wrapText="1"/>
    </xf>
    <xf numFmtId="9" fontId="60" fillId="2" borderId="1" xfId="5" applyNumberFormat="1" applyFont="1" applyFill="1" applyBorder="1" applyAlignment="1">
      <alignment horizontal="center" vertical="center" wrapText="1"/>
    </xf>
    <xf numFmtId="0" fontId="60" fillId="2" borderId="19" xfId="5" applyFont="1" applyFill="1" applyBorder="1" applyAlignment="1">
      <alignment horizontal="justify" vertical="center" wrapText="1"/>
    </xf>
    <xf numFmtId="164" fontId="7" fillId="0" borderId="23" xfId="5" applyNumberFormat="1" applyFont="1" applyBorder="1" applyAlignment="1">
      <alignment horizontal="center" vertical="center" shrinkToFit="1"/>
    </xf>
    <xf numFmtId="0" fontId="7" fillId="8" borderId="134" xfId="5" applyFont="1" applyFill="1" applyBorder="1" applyAlignment="1">
      <alignment vertical="center"/>
    </xf>
    <xf numFmtId="0" fontId="7" fillId="8" borderId="103" xfId="5" applyFont="1" applyFill="1" applyBorder="1" applyAlignment="1">
      <alignment vertical="center"/>
    </xf>
    <xf numFmtId="0" fontId="7" fillId="8" borderId="135" xfId="5" applyFont="1" applyFill="1" applyBorder="1" applyAlignment="1">
      <alignment vertical="center"/>
    </xf>
    <xf numFmtId="0" fontId="16" fillId="8" borderId="73" xfId="1" applyFont="1" applyFill="1" applyBorder="1"/>
    <xf numFmtId="0" fontId="60" fillId="0" borderId="1" xfId="5" applyFont="1" applyBorder="1" applyAlignment="1">
      <alignment horizontal="justify" vertical="center" wrapText="1"/>
    </xf>
    <xf numFmtId="0" fontId="60" fillId="0" borderId="1" xfId="5" applyFont="1" applyBorder="1" applyAlignment="1">
      <alignment horizontal="justify" vertical="center"/>
    </xf>
    <xf numFmtId="0" fontId="37" fillId="0" borderId="64" xfId="6" applyFont="1" applyBorder="1" applyAlignment="1">
      <alignment horizontal="center" vertical="center" wrapText="1"/>
    </xf>
    <xf numFmtId="164" fontId="62" fillId="2" borderId="44" xfId="5" applyNumberFormat="1" applyFont="1" applyFill="1" applyBorder="1" applyAlignment="1">
      <alignment horizontal="center" vertical="center" wrapText="1" shrinkToFit="1"/>
    </xf>
    <xf numFmtId="0" fontId="60" fillId="2" borderId="32" xfId="5" applyFont="1" applyFill="1" applyBorder="1" applyAlignment="1">
      <alignment horizontal="center" vertical="center" wrapText="1"/>
    </xf>
    <xf numFmtId="0" fontId="61" fillId="2" borderId="32" xfId="0" applyFont="1" applyFill="1" applyBorder="1" applyAlignment="1">
      <alignment horizontal="center" vertical="center" wrapText="1"/>
    </xf>
    <xf numFmtId="0" fontId="60" fillId="2" borderId="43" xfId="5" applyFont="1" applyFill="1" applyBorder="1" applyAlignment="1">
      <alignment horizontal="center" vertical="center" wrapText="1"/>
    </xf>
    <xf numFmtId="0" fontId="4" fillId="6" borderId="1" xfId="1" applyFont="1" applyFill="1" applyBorder="1" applyAlignment="1">
      <alignment horizontal="left" vertical="center" wrapText="1"/>
    </xf>
    <xf numFmtId="0" fontId="60" fillId="15" borderId="31" xfId="0" applyFont="1" applyFill="1" applyBorder="1" applyAlignment="1">
      <alignment vertical="center" wrapText="1"/>
    </xf>
    <xf numFmtId="0" fontId="60" fillId="15" borderId="31" xfId="0" applyFont="1" applyFill="1" applyBorder="1" applyAlignment="1">
      <alignment horizontal="center" vertical="center" wrapText="1"/>
    </xf>
    <xf numFmtId="0" fontId="60" fillId="15" borderId="28" xfId="0" applyFont="1" applyFill="1" applyBorder="1" applyAlignment="1">
      <alignment vertical="center" wrapText="1"/>
    </xf>
    <xf numFmtId="0" fontId="60" fillId="15" borderId="64" xfId="0" applyFont="1" applyFill="1" applyBorder="1" applyAlignment="1">
      <alignment vertical="center" wrapText="1"/>
    </xf>
    <xf numFmtId="0" fontId="60" fillId="2" borderId="64" xfId="6" applyFont="1" applyFill="1" applyBorder="1" applyAlignment="1">
      <alignment vertical="center" wrapText="1"/>
    </xf>
    <xf numFmtId="0" fontId="60" fillId="2" borderId="64" xfId="6" applyFont="1" applyFill="1" applyBorder="1" applyAlignment="1">
      <alignment horizontal="center" vertical="center" wrapText="1"/>
    </xf>
    <xf numFmtId="9" fontId="60" fillId="2" borderId="64" xfId="6" applyNumberFormat="1" applyFont="1" applyFill="1" applyBorder="1" applyAlignment="1">
      <alignment horizontal="center" vertical="center" wrapText="1"/>
    </xf>
    <xf numFmtId="0" fontId="60" fillId="2" borderId="64" xfId="0" applyFont="1" applyFill="1" applyBorder="1" applyAlignment="1">
      <alignment vertical="center" wrapText="1"/>
    </xf>
    <xf numFmtId="0" fontId="1" fillId="7" borderId="81" xfId="1" applyFont="1" applyFill="1" applyBorder="1" applyAlignment="1">
      <alignment horizontal="center" vertical="center"/>
    </xf>
    <xf numFmtId="0" fontId="5" fillId="0" borderId="23" xfId="0" applyFont="1" applyBorder="1" applyAlignment="1">
      <alignment wrapText="1"/>
    </xf>
    <xf numFmtId="0" fontId="5" fillId="0" borderId="1" xfId="0" applyFont="1" applyBorder="1"/>
    <xf numFmtId="0" fontId="4" fillId="18" borderId="64" xfId="0" applyFont="1" applyFill="1" applyBorder="1" applyAlignment="1">
      <alignment horizontal="center" vertical="center" wrapText="1"/>
    </xf>
    <xf numFmtId="0" fontId="37" fillId="2" borderId="1" xfId="0" applyFont="1" applyFill="1" applyBorder="1" applyAlignment="1">
      <alignment horizontal="center" vertical="center" wrapText="1"/>
    </xf>
    <xf numFmtId="17" fontId="11" fillId="2" borderId="31" xfId="0" applyNumberFormat="1" applyFont="1" applyFill="1" applyBorder="1" applyAlignment="1">
      <alignment horizontal="center" vertical="center" wrapText="1"/>
    </xf>
    <xf numFmtId="0" fontId="60" fillId="0" borderId="1" xfId="0" applyFont="1" applyBorder="1" applyAlignment="1">
      <alignment vertical="center" wrapText="1"/>
    </xf>
    <xf numFmtId="0" fontId="63" fillId="0" borderId="1" xfId="0" applyFont="1" applyBorder="1" applyAlignment="1">
      <alignment vertical="center" wrapText="1"/>
    </xf>
    <xf numFmtId="0" fontId="63" fillId="0" borderId="1" xfId="1" applyFont="1" applyBorder="1" applyAlignment="1">
      <alignment horizontal="left" vertical="center" wrapText="1"/>
    </xf>
    <xf numFmtId="0" fontId="63" fillId="0" borderId="19" xfId="0" applyFont="1" applyBorder="1" applyAlignment="1">
      <alignment horizontal="left" vertical="center" wrapText="1"/>
    </xf>
    <xf numFmtId="0" fontId="60" fillId="0" borderId="1" xfId="0" applyFont="1" applyBorder="1" applyAlignment="1">
      <alignment horizontal="left" vertical="center" wrapText="1"/>
    </xf>
    <xf numFmtId="0" fontId="64" fillId="2" borderId="31" xfId="0" applyFont="1" applyFill="1" applyBorder="1" applyAlignment="1">
      <alignment vertical="center" wrapText="1"/>
    </xf>
    <xf numFmtId="0" fontId="64" fillId="2" borderId="1" xfId="0" applyFont="1" applyFill="1" applyBorder="1" applyAlignment="1">
      <alignment vertical="center" wrapText="1"/>
    </xf>
    <xf numFmtId="0" fontId="63" fillId="2" borderId="1" xfId="0" applyFont="1" applyFill="1" applyBorder="1" applyAlignment="1">
      <alignment vertical="center" wrapText="1"/>
    </xf>
    <xf numFmtId="0" fontId="64" fillId="2" borderId="1" xfId="0" applyFont="1" applyFill="1" applyBorder="1" applyAlignment="1">
      <alignment horizontal="left" vertical="center" wrapText="1"/>
    </xf>
    <xf numFmtId="9" fontId="65" fillId="0" borderId="1" xfId="0" applyNumberFormat="1" applyFont="1" applyBorder="1" applyAlignment="1">
      <alignment horizontal="center" vertical="center"/>
    </xf>
    <xf numFmtId="9" fontId="65" fillId="0" borderId="136" xfId="0" applyNumberFormat="1" applyFont="1" applyBorder="1" applyAlignment="1">
      <alignment horizontal="center" vertical="center"/>
    </xf>
    <xf numFmtId="0" fontId="60" fillId="2" borderId="31" xfId="0" applyFont="1" applyFill="1" applyBorder="1" applyAlignment="1">
      <alignment vertical="center" wrapText="1"/>
    </xf>
    <xf numFmtId="0" fontId="60" fillId="15" borderId="22"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6" fillId="8" borderId="13" xfId="1" applyFont="1" applyFill="1" applyBorder="1" applyAlignment="1">
      <alignment horizontal="center" vertical="center"/>
    </xf>
    <xf numFmtId="0" fontId="26" fillId="8" borderId="30" xfId="1" applyFont="1" applyFill="1" applyBorder="1" applyAlignment="1">
      <alignment horizontal="center" vertical="center"/>
    </xf>
    <xf numFmtId="0" fontId="26" fillId="8" borderId="19" xfId="1" applyFont="1" applyFill="1" applyBorder="1" applyAlignment="1">
      <alignment horizontal="center" vertical="center" wrapText="1"/>
    </xf>
    <xf numFmtId="0" fontId="26" fillId="8" borderId="67" xfId="1" applyFont="1" applyFill="1" applyBorder="1" applyAlignment="1">
      <alignment horizontal="center" vertical="center" wrapText="1"/>
    </xf>
    <xf numFmtId="14" fontId="6" fillId="2" borderId="62" xfId="1" applyNumberFormat="1" applyFont="1" applyFill="1" applyBorder="1" applyAlignment="1">
      <alignment horizontal="center" vertical="center" wrapText="1"/>
    </xf>
    <xf numFmtId="0" fontId="6" fillId="2" borderId="42" xfId="1" applyFont="1" applyFill="1" applyBorder="1" applyAlignment="1">
      <alignment horizontal="center" vertical="center" wrapText="1"/>
    </xf>
    <xf numFmtId="0" fontId="6" fillId="2" borderId="29" xfId="1" applyFont="1" applyFill="1" applyBorder="1" applyAlignment="1">
      <alignment horizontal="center" vertical="center" wrapText="1"/>
    </xf>
    <xf numFmtId="0" fontId="6" fillId="2" borderId="24" xfId="1" applyFont="1" applyFill="1" applyBorder="1" applyAlignment="1">
      <alignment horizontal="center" vertical="center" wrapText="1"/>
    </xf>
    <xf numFmtId="0" fontId="6" fillId="2" borderId="33" xfId="1" applyFont="1" applyFill="1" applyBorder="1" applyAlignment="1">
      <alignment horizontal="center" vertical="center" wrapText="1"/>
    </xf>
    <xf numFmtId="0" fontId="6" fillId="2" borderId="58" xfId="1" applyFont="1" applyFill="1" applyBorder="1" applyAlignment="1">
      <alignment horizontal="center" vertical="center" wrapText="1"/>
    </xf>
    <xf numFmtId="0" fontId="2" fillId="7" borderId="7" xfId="0" applyFont="1" applyFill="1" applyBorder="1" applyAlignment="1">
      <alignment horizontal="center" vertical="center"/>
    </xf>
    <xf numFmtId="0" fontId="2" fillId="7" borderId="8" xfId="0" applyFont="1" applyFill="1" applyBorder="1" applyAlignment="1">
      <alignment horizontal="center" vertical="center"/>
    </xf>
    <xf numFmtId="0" fontId="2" fillId="7" borderId="8" xfId="0" applyFont="1" applyFill="1" applyBorder="1" applyAlignment="1">
      <alignment horizontal="center" vertical="center" wrapText="1"/>
    </xf>
    <xf numFmtId="0" fontId="38" fillId="17" borderId="84" xfId="0" applyFont="1" applyFill="1" applyBorder="1" applyAlignment="1">
      <alignment horizontal="center" vertical="center"/>
    </xf>
    <xf numFmtId="0" fontId="38" fillId="17" borderId="85" xfId="0" applyFont="1" applyFill="1" applyBorder="1" applyAlignment="1">
      <alignment horizontal="center" vertical="center"/>
    </xf>
    <xf numFmtId="0" fontId="38" fillId="17" borderId="72" xfId="0" applyFont="1" applyFill="1" applyBorder="1" applyAlignment="1">
      <alignment horizontal="center" vertical="center"/>
    </xf>
    <xf numFmtId="0" fontId="7" fillId="7" borderId="5"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7" borderId="8" xfId="0" applyFont="1" applyFill="1" applyBorder="1" applyAlignment="1">
      <alignment horizontal="center" vertical="center" wrapText="1"/>
    </xf>
    <xf numFmtId="0" fontId="4" fillId="2" borderId="3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3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34"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54" fillId="16" borderId="83" xfId="0" applyFont="1" applyFill="1" applyBorder="1" applyAlignment="1">
      <alignment horizontal="center" vertical="center"/>
    </xf>
    <xf numFmtId="0" fontId="38" fillId="16" borderId="13" xfId="0" applyFont="1" applyFill="1" applyBorder="1" applyAlignment="1">
      <alignment horizontal="center" vertical="center"/>
    </xf>
    <xf numFmtId="0" fontId="38" fillId="16" borderId="78" xfId="0" applyFont="1" applyFill="1" applyBorder="1" applyAlignment="1">
      <alignment horizontal="center" vertical="center"/>
    </xf>
    <xf numFmtId="0" fontId="2" fillId="8" borderId="50" xfId="0" applyFont="1" applyFill="1" applyBorder="1" applyAlignment="1">
      <alignment horizontal="center" vertical="center" wrapText="1"/>
    </xf>
    <xf numFmtId="0" fontId="2" fillId="8" borderId="48" xfId="0" applyFont="1" applyFill="1" applyBorder="1" applyAlignment="1">
      <alignment horizontal="center" vertical="center" wrapText="1"/>
    </xf>
    <xf numFmtId="0" fontId="4" fillId="7" borderId="55"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7" fillId="8" borderId="87" xfId="5" applyFont="1" applyFill="1" applyBorder="1" applyAlignment="1">
      <alignment horizontal="center" vertical="center" wrapText="1"/>
    </xf>
    <xf numFmtId="0" fontId="7" fillId="8" borderId="10" xfId="5" applyFont="1" applyFill="1" applyBorder="1" applyAlignment="1">
      <alignment horizontal="center" vertical="center" wrapText="1"/>
    </xf>
    <xf numFmtId="0" fontId="36" fillId="8" borderId="10" xfId="5" applyFont="1" applyFill="1" applyBorder="1" applyAlignment="1">
      <alignment horizontal="center" vertical="center" wrapText="1"/>
    </xf>
    <xf numFmtId="0" fontId="23" fillId="8" borderId="62" xfId="0" applyFont="1" applyFill="1" applyBorder="1" applyAlignment="1">
      <alignment horizontal="center" vertical="center" wrapText="1"/>
    </xf>
    <xf numFmtId="0" fontId="18" fillId="0" borderId="7" xfId="1" applyFont="1" applyBorder="1" applyAlignment="1">
      <alignment horizontal="center" vertical="center" wrapText="1"/>
    </xf>
    <xf numFmtId="0" fontId="16" fillId="0" borderId="0" xfId="1" applyFont="1" applyAlignment="1">
      <alignment horizontal="center" vertical="center" wrapText="1"/>
    </xf>
    <xf numFmtId="0" fontId="16" fillId="6" borderId="0" xfId="1" applyFont="1" applyFill="1" applyAlignment="1">
      <alignment horizontal="center" vertical="center" wrapText="1"/>
    </xf>
    <xf numFmtId="0" fontId="7" fillId="8" borderId="93" xfId="5" applyFont="1" applyFill="1" applyBorder="1" applyAlignment="1">
      <alignment horizontal="center" vertical="center" wrapText="1"/>
    </xf>
    <xf numFmtId="0" fontId="7" fillId="8" borderId="105" xfId="5" applyFont="1" applyFill="1" applyBorder="1" applyAlignment="1">
      <alignment horizontal="center" vertical="center" wrapText="1"/>
    </xf>
    <xf numFmtId="0" fontId="62" fillId="8" borderId="73" xfId="5" applyFont="1" applyFill="1" applyBorder="1" applyAlignment="1">
      <alignment horizontal="center" vertical="center" wrapText="1"/>
    </xf>
    <xf numFmtId="0" fontId="62" fillId="8" borderId="134" xfId="5" applyFont="1" applyFill="1" applyBorder="1" applyAlignment="1">
      <alignment horizontal="center" vertical="center" wrapText="1"/>
    </xf>
    <xf numFmtId="0" fontId="62" fillId="8" borderId="82" xfId="5" applyFont="1" applyFill="1" applyBorder="1" applyAlignment="1">
      <alignment horizontal="center" vertical="center" wrapText="1"/>
    </xf>
    <xf numFmtId="0" fontId="62" fillId="8" borderId="86" xfId="5" applyFont="1" applyFill="1" applyBorder="1" applyAlignment="1">
      <alignment horizontal="center" vertical="center" wrapText="1"/>
    </xf>
    <xf numFmtId="0" fontId="19" fillId="8" borderId="3" xfId="5" applyFont="1" applyFill="1" applyBorder="1" applyAlignment="1">
      <alignment horizontal="center" vertical="center" wrapText="1"/>
    </xf>
    <xf numFmtId="0" fontId="19" fillId="8" borderId="68" xfId="5" applyFont="1" applyFill="1" applyBorder="1" applyAlignment="1">
      <alignment horizontal="center" vertical="center" wrapText="1"/>
    </xf>
    <xf numFmtId="0" fontId="34" fillId="7" borderId="38" xfId="1" applyFont="1" applyFill="1" applyBorder="1" applyAlignment="1">
      <alignment horizontal="center" vertical="center" wrapText="1"/>
    </xf>
    <xf numFmtId="0" fontId="34" fillId="7" borderId="66" xfId="1" applyFont="1" applyFill="1" applyBorder="1" applyAlignment="1">
      <alignment horizontal="center" vertical="center" wrapText="1"/>
    </xf>
    <xf numFmtId="0" fontId="2" fillId="8" borderId="87" xfId="5" applyFont="1" applyFill="1" applyBorder="1" applyAlignment="1">
      <alignment horizontal="center" vertical="center" wrapText="1"/>
    </xf>
    <xf numFmtId="0" fontId="19" fillId="8" borderId="10" xfId="5" applyFont="1" applyFill="1" applyBorder="1" applyAlignment="1">
      <alignment horizontal="center" vertical="center" wrapText="1"/>
    </xf>
    <xf numFmtId="0" fontId="19" fillId="6" borderId="10" xfId="5" applyFont="1" applyFill="1" applyBorder="1" applyAlignment="1">
      <alignment horizontal="center" vertical="center" wrapText="1"/>
    </xf>
    <xf numFmtId="0" fontId="19" fillId="8" borderId="88" xfId="5" applyFont="1" applyFill="1" applyBorder="1" applyAlignment="1">
      <alignment horizontal="center" vertical="center" wrapText="1"/>
    </xf>
    <xf numFmtId="0" fontId="36" fillId="8" borderId="50" xfId="5" applyFont="1" applyFill="1" applyBorder="1" applyAlignment="1">
      <alignment horizontal="center" vertical="center" wrapText="1"/>
    </xf>
    <xf numFmtId="0" fontId="36" fillId="8" borderId="49" xfId="5" applyFont="1" applyFill="1" applyBorder="1" applyAlignment="1">
      <alignment horizontal="center" vertical="center" wrapText="1"/>
    </xf>
    <xf numFmtId="0" fontId="38" fillId="17" borderId="124" xfId="0" applyFont="1" applyFill="1" applyBorder="1" applyAlignment="1">
      <alignment horizontal="center"/>
    </xf>
    <xf numFmtId="0" fontId="38" fillId="17" borderId="125" xfId="0" applyFont="1" applyFill="1" applyBorder="1" applyAlignment="1">
      <alignment horizontal="center"/>
    </xf>
    <xf numFmtId="0" fontId="38" fillId="17" borderId="126" xfId="0" applyFont="1" applyFill="1" applyBorder="1" applyAlignment="1">
      <alignment horizontal="center"/>
    </xf>
    <xf numFmtId="0" fontId="3" fillId="0" borderId="0" xfId="0" applyFont="1" applyAlignment="1">
      <alignment horizontal="center" wrapText="1"/>
    </xf>
    <xf numFmtId="0" fontId="0" fillId="2" borderId="0" xfId="0" applyFill="1" applyAlignment="1">
      <alignment horizontal="left" wrapText="1"/>
    </xf>
    <xf numFmtId="0" fontId="7" fillId="7" borderId="107" xfId="1" applyFont="1" applyFill="1" applyBorder="1" applyAlignment="1">
      <alignment horizontal="center" vertical="center" wrapText="1"/>
    </xf>
    <xf numFmtId="0" fontId="1" fillId="7" borderId="50" xfId="1" applyFont="1" applyFill="1" applyBorder="1" applyAlignment="1">
      <alignment horizontal="center" vertical="center"/>
    </xf>
    <xf numFmtId="0" fontId="1" fillId="7" borderId="48" xfId="1" applyFont="1" applyFill="1" applyBorder="1" applyAlignment="1">
      <alignment horizontal="center" vertical="center"/>
    </xf>
    <xf numFmtId="0" fontId="1" fillId="7" borderId="49" xfId="1" applyFont="1" applyFill="1" applyBorder="1" applyAlignment="1">
      <alignment horizontal="center" vertical="center"/>
    </xf>
    <xf numFmtId="0" fontId="1" fillId="8" borderId="57" xfId="1" applyFont="1" applyFill="1" applyBorder="1" applyAlignment="1">
      <alignment horizontal="center" vertical="center" wrapText="1"/>
    </xf>
    <xf numFmtId="0" fontId="1" fillId="8" borderId="24" xfId="1" applyFont="1" applyFill="1" applyBorder="1" applyAlignment="1">
      <alignment horizontal="center" vertical="center" wrapText="1"/>
    </xf>
    <xf numFmtId="0" fontId="1" fillId="8" borderId="58" xfId="1" applyFont="1" applyFill="1" applyBorder="1" applyAlignment="1">
      <alignment horizontal="center" vertical="center" wrapText="1"/>
    </xf>
    <xf numFmtId="0" fontId="33" fillId="8" borderId="0" xfId="1" applyFont="1" applyFill="1" applyAlignment="1">
      <alignment horizontal="center" vertical="center"/>
    </xf>
    <xf numFmtId="0" fontId="33" fillId="8" borderId="86" xfId="1" applyFont="1" applyFill="1" applyBorder="1" applyAlignment="1">
      <alignment horizontal="center" vertical="center"/>
    </xf>
    <xf numFmtId="0" fontId="2" fillId="7" borderId="68" xfId="1" applyFont="1" applyFill="1" applyBorder="1" applyAlignment="1">
      <alignment horizontal="center" vertical="center" wrapText="1"/>
    </xf>
    <xf numFmtId="0" fontId="2" fillId="7" borderId="48" xfId="1" applyFont="1" applyFill="1" applyBorder="1" applyAlignment="1">
      <alignment horizontal="center" vertical="center" wrapText="1"/>
    </xf>
    <xf numFmtId="0" fontId="7" fillId="7" borderId="94" xfId="1" applyFont="1" applyFill="1" applyBorder="1" applyAlignment="1">
      <alignment horizontal="center" vertical="center" wrapText="1"/>
    </xf>
    <xf numFmtId="0" fontId="7" fillId="8" borderId="5" xfId="5" applyFont="1" applyFill="1" applyBorder="1" applyAlignment="1">
      <alignment horizontal="center" vertical="center" wrapText="1"/>
    </xf>
    <xf numFmtId="0" fontId="7" fillId="8" borderId="6" xfId="5" applyFont="1" applyFill="1" applyBorder="1" applyAlignment="1">
      <alignment horizontal="center" vertical="center" wrapText="1"/>
    </xf>
    <xf numFmtId="0" fontId="7" fillId="8" borderId="7" xfId="5" applyFont="1" applyFill="1" applyBorder="1" applyAlignment="1">
      <alignment horizontal="center" vertical="center" wrapText="1"/>
    </xf>
    <xf numFmtId="0" fontId="7" fillId="8" borderId="47" xfId="5" applyFont="1" applyFill="1" applyBorder="1" applyAlignment="1">
      <alignment horizontal="center" vertical="center" wrapText="1"/>
    </xf>
    <xf numFmtId="0" fontId="7" fillId="8" borderId="8" xfId="5" applyFont="1" applyFill="1" applyBorder="1" applyAlignment="1">
      <alignment horizontal="center" vertical="center" wrapText="1"/>
    </xf>
    <xf numFmtId="0" fontId="7" fillId="8" borderId="9" xfId="5" applyFont="1" applyFill="1" applyBorder="1" applyAlignment="1">
      <alignment horizontal="center" vertical="center" wrapText="1"/>
    </xf>
    <xf numFmtId="0" fontId="38" fillId="17" borderId="124" xfId="0" applyFont="1" applyFill="1" applyBorder="1" applyAlignment="1">
      <alignment horizontal="center" vertical="center" wrapText="1"/>
    </xf>
    <xf numFmtId="0" fontId="38" fillId="17" borderId="125" xfId="0" applyFont="1" applyFill="1" applyBorder="1" applyAlignment="1">
      <alignment horizontal="center" vertical="center" wrapText="1"/>
    </xf>
    <xf numFmtId="0" fontId="38" fillId="17" borderId="126" xfId="0" applyFont="1" applyFill="1" applyBorder="1" applyAlignment="1">
      <alignment horizontal="center" vertical="center" wrapText="1"/>
    </xf>
    <xf numFmtId="0" fontId="67" fillId="8" borderId="5" xfId="5" applyFont="1" applyFill="1" applyBorder="1" applyAlignment="1">
      <alignment horizontal="center" vertical="center" wrapText="1"/>
    </xf>
    <xf numFmtId="0" fontId="52" fillId="8" borderId="10" xfId="5" applyFont="1" applyFill="1" applyBorder="1" applyAlignment="1">
      <alignment horizontal="center" vertical="center" wrapText="1"/>
    </xf>
    <xf numFmtId="0" fontId="52" fillId="8" borderId="6" xfId="5" applyFont="1" applyFill="1" applyBorder="1" applyAlignment="1">
      <alignment horizontal="center" vertical="center" wrapText="1"/>
    </xf>
    <xf numFmtId="0" fontId="36" fillId="8" borderId="50" xfId="5" applyFont="1" applyFill="1" applyBorder="1" applyAlignment="1">
      <alignment horizontal="center" vertical="center" wrapText="1" indent="2"/>
    </xf>
    <xf numFmtId="0" fontId="36" fillId="8" borderId="49" xfId="5" applyFont="1" applyFill="1" applyBorder="1" applyAlignment="1">
      <alignment horizontal="center" vertical="center" wrapText="1" indent="2"/>
    </xf>
    <xf numFmtId="0" fontId="23" fillId="0" borderId="62" xfId="0" applyFont="1" applyBorder="1" applyAlignment="1">
      <alignment horizontal="center" vertical="center" wrapText="1"/>
    </xf>
    <xf numFmtId="0" fontId="7" fillId="17" borderId="103" xfId="0" applyFont="1" applyFill="1" applyBorder="1" applyAlignment="1">
      <alignment horizontal="center" vertical="center" wrapText="1"/>
    </xf>
    <xf numFmtId="0" fontId="7" fillId="17" borderId="109" xfId="0" applyFont="1" applyFill="1" applyBorder="1" applyAlignment="1">
      <alignment horizontal="center" vertical="center" wrapText="1"/>
    </xf>
    <xf numFmtId="0" fontId="7" fillId="17" borderId="8" xfId="0" applyFont="1" applyFill="1" applyBorder="1" applyAlignment="1">
      <alignment horizontal="center" vertical="center" wrapText="1"/>
    </xf>
    <xf numFmtId="0" fontId="7" fillId="17" borderId="61" xfId="0" applyFont="1" applyFill="1" applyBorder="1" applyAlignment="1">
      <alignment horizontal="center" vertical="center" wrapText="1"/>
    </xf>
    <xf numFmtId="0" fontId="38" fillId="16" borderId="87" xfId="0" applyFont="1" applyFill="1" applyBorder="1" applyAlignment="1">
      <alignment horizontal="center" vertical="center" wrapText="1"/>
    </xf>
    <xf numFmtId="0" fontId="38" fillId="16" borderId="10" xfId="0" applyFont="1" applyFill="1" applyBorder="1" applyAlignment="1">
      <alignment horizontal="center" vertical="center" wrapText="1"/>
    </xf>
    <xf numFmtId="0" fontId="38" fillId="16" borderId="88" xfId="0" applyFont="1" applyFill="1" applyBorder="1" applyAlignment="1">
      <alignment horizontal="center" vertical="center" wrapText="1"/>
    </xf>
    <xf numFmtId="0" fontId="36" fillId="16" borderId="2" xfId="0" applyFont="1" applyFill="1" applyBorder="1" applyAlignment="1">
      <alignment horizontal="center" vertical="center" wrapText="1"/>
    </xf>
    <xf numFmtId="0" fontId="36" fillId="16" borderId="4" xfId="0" applyFont="1" applyFill="1" applyBorder="1" applyAlignment="1">
      <alignment horizontal="center" vertical="center" wrapText="1"/>
    </xf>
    <xf numFmtId="0" fontId="36" fillId="16" borderId="10" xfId="0" applyFont="1" applyFill="1" applyBorder="1" applyAlignment="1">
      <alignment horizontal="center" vertical="center" wrapText="1"/>
    </xf>
    <xf numFmtId="0" fontId="36" fillId="16" borderId="96" xfId="0" applyFont="1" applyFill="1" applyBorder="1" applyAlignment="1">
      <alignment horizontal="center" vertical="center" wrapText="1"/>
    </xf>
    <xf numFmtId="0" fontId="7" fillId="7" borderId="100" xfId="1" applyFont="1" applyFill="1" applyBorder="1" applyAlignment="1">
      <alignment horizontal="center" vertical="center" wrapText="1"/>
    </xf>
    <xf numFmtId="0" fontId="7" fillId="7" borderId="99" xfId="1" applyFont="1" applyFill="1" applyBorder="1" applyAlignment="1">
      <alignment horizontal="center" vertical="center" wrapText="1"/>
    </xf>
    <xf numFmtId="0" fontId="7" fillId="7" borderId="98" xfId="1" applyFont="1" applyFill="1" applyBorder="1" applyAlignment="1">
      <alignment horizontal="center" vertical="center" wrapText="1"/>
    </xf>
    <xf numFmtId="0" fontId="1" fillId="8" borderId="50" xfId="1" applyFont="1" applyFill="1" applyBorder="1" applyAlignment="1">
      <alignment horizontal="center" vertical="center"/>
    </xf>
    <xf numFmtId="0" fontId="1" fillId="8" borderId="48" xfId="1" applyFont="1" applyFill="1" applyBorder="1" applyAlignment="1">
      <alignment horizontal="center" vertical="center"/>
    </xf>
    <xf numFmtId="0" fontId="1" fillId="8" borderId="49" xfId="1" applyFont="1" applyFill="1" applyBorder="1" applyAlignment="1">
      <alignment horizontal="center" vertical="center"/>
    </xf>
    <xf numFmtId="0" fontId="1" fillId="8" borderId="50" xfId="1" applyFont="1" applyFill="1" applyBorder="1" applyAlignment="1">
      <alignment horizontal="center" vertical="center" wrapText="1"/>
    </xf>
    <xf numFmtId="0" fontId="1" fillId="8" borderId="48" xfId="1" applyFont="1" applyFill="1" applyBorder="1" applyAlignment="1">
      <alignment horizontal="center" vertical="center" wrapText="1"/>
    </xf>
    <xf numFmtId="0" fontId="1" fillId="8" borderId="49" xfId="1" applyFont="1" applyFill="1" applyBorder="1" applyAlignment="1">
      <alignment horizontal="center" vertical="center" wrapText="1"/>
    </xf>
    <xf numFmtId="0" fontId="2" fillId="7" borderId="50" xfId="1" applyFont="1" applyFill="1" applyBorder="1" applyAlignment="1">
      <alignment horizontal="center" vertical="center" wrapText="1"/>
    </xf>
    <xf numFmtId="0" fontId="7" fillId="7" borderId="97" xfId="1" applyFont="1" applyFill="1" applyBorder="1" applyAlignment="1">
      <alignment horizontal="center" vertical="center" wrapText="1"/>
    </xf>
    <xf numFmtId="0" fontId="1" fillId="8" borderId="0" xfId="1" applyFont="1" applyFill="1" applyAlignment="1">
      <alignment horizontal="center" vertical="center"/>
    </xf>
    <xf numFmtId="0" fontId="1" fillId="8" borderId="47" xfId="1" applyFont="1" applyFill="1" applyBorder="1" applyAlignment="1">
      <alignment horizontal="center" vertical="center"/>
    </xf>
    <xf numFmtId="0" fontId="58" fillId="17" borderId="12" xfId="0" applyFont="1" applyFill="1" applyBorder="1" applyAlignment="1">
      <alignment horizontal="center" vertical="center" wrapText="1"/>
    </xf>
    <xf numFmtId="0" fontId="58" fillId="17" borderId="123" xfId="0" applyFont="1" applyFill="1" applyBorder="1" applyAlignment="1">
      <alignment horizontal="center" vertical="center" wrapText="1"/>
    </xf>
    <xf numFmtId="0" fontId="38" fillId="17" borderId="2" xfId="0" applyFont="1" applyFill="1" applyBorder="1" applyAlignment="1">
      <alignment horizontal="center" vertical="center"/>
    </xf>
    <xf numFmtId="0" fontId="38" fillId="17" borderId="3" xfId="0" applyFont="1" applyFill="1" applyBorder="1" applyAlignment="1">
      <alignment horizontal="center" vertical="center"/>
    </xf>
    <xf numFmtId="0" fontId="38" fillId="17" borderId="4" xfId="0" applyFont="1" applyFill="1" applyBorder="1" applyAlignment="1">
      <alignment horizontal="center" vertical="center"/>
    </xf>
    <xf numFmtId="0" fontId="38" fillId="16" borderId="7" xfId="0" applyFont="1" applyFill="1" applyBorder="1" applyAlignment="1">
      <alignment horizontal="center" vertical="center"/>
    </xf>
    <xf numFmtId="0" fontId="38" fillId="16" borderId="0" xfId="0" applyFont="1" applyFill="1" applyAlignment="1">
      <alignment horizontal="center" vertical="center"/>
    </xf>
    <xf numFmtId="0" fontId="38" fillId="16" borderId="47" xfId="0" applyFont="1" applyFill="1" applyBorder="1" applyAlignment="1">
      <alignment horizontal="center" vertical="center"/>
    </xf>
    <xf numFmtId="0" fontId="26" fillId="8" borderId="66" xfId="1" applyFont="1" applyFill="1" applyBorder="1" applyAlignment="1">
      <alignment horizontal="center" vertical="center" wrapText="1"/>
    </xf>
    <xf numFmtId="0" fontId="26" fillId="8" borderId="50" xfId="0" applyFont="1" applyFill="1" applyBorder="1" applyAlignment="1">
      <alignment horizontal="center" vertical="center" wrapText="1"/>
    </xf>
    <xf numFmtId="0" fontId="26" fillId="8" borderId="48" xfId="0" applyFont="1" applyFill="1" applyBorder="1" applyAlignment="1">
      <alignment horizontal="center" vertical="center" wrapText="1"/>
    </xf>
    <xf numFmtId="0" fontId="7" fillId="7" borderId="117" xfId="0" applyFont="1" applyFill="1" applyBorder="1" applyAlignment="1">
      <alignment horizontal="center" vertical="center" wrapText="1"/>
    </xf>
    <xf numFmtId="0" fontId="7" fillId="7" borderId="118" xfId="0" applyFont="1" applyFill="1" applyBorder="1" applyAlignment="1">
      <alignment horizontal="center" vertical="center" wrapText="1"/>
    </xf>
    <xf numFmtId="0" fontId="7" fillId="7" borderId="119" xfId="0" applyFont="1" applyFill="1" applyBorder="1" applyAlignment="1">
      <alignment horizontal="center" vertical="center" wrapText="1"/>
    </xf>
    <xf numFmtId="0" fontId="1" fillId="7" borderId="46" xfId="1" applyFont="1" applyFill="1" applyBorder="1" applyAlignment="1">
      <alignment horizontal="center" vertical="center"/>
    </xf>
    <xf numFmtId="0" fontId="36" fillId="7" borderId="114" xfId="1" applyFont="1" applyFill="1" applyBorder="1" applyAlignment="1">
      <alignment horizontal="center" vertical="center"/>
    </xf>
    <xf numFmtId="0" fontId="36" fillId="7" borderId="115" xfId="1" applyFont="1" applyFill="1" applyBorder="1" applyAlignment="1">
      <alignment horizontal="center" vertical="center"/>
    </xf>
    <xf numFmtId="0" fontId="52" fillId="8" borderId="7" xfId="1" applyFont="1" applyFill="1" applyBorder="1" applyAlignment="1">
      <alignment horizontal="center" vertical="center"/>
    </xf>
    <xf numFmtId="0" fontId="1" fillId="8" borderId="2" xfId="1" applyFont="1" applyFill="1" applyBorder="1" applyAlignment="1">
      <alignment horizontal="center" vertical="center" wrapText="1"/>
    </xf>
    <xf numFmtId="0" fontId="1" fillId="8" borderId="3" xfId="1" applyFont="1" applyFill="1" applyBorder="1" applyAlignment="1">
      <alignment horizontal="center" vertical="center" wrapText="1"/>
    </xf>
    <xf numFmtId="0" fontId="1" fillId="8" borderId="4" xfId="1" applyFont="1" applyFill="1" applyBorder="1" applyAlignment="1">
      <alignment horizontal="center" vertical="center" wrapText="1"/>
    </xf>
    <xf numFmtId="0" fontId="7" fillId="7" borderId="104" xfId="0" applyFont="1" applyFill="1" applyBorder="1" applyAlignment="1">
      <alignment horizontal="center" vertical="center" wrapText="1"/>
    </xf>
    <xf numFmtId="0" fontId="7" fillId="7" borderId="101" xfId="0" applyFont="1" applyFill="1" applyBorder="1" applyAlignment="1">
      <alignment horizontal="center" vertical="center" wrapText="1"/>
    </xf>
    <xf numFmtId="0" fontId="7" fillId="7" borderId="102" xfId="0" applyFont="1" applyFill="1" applyBorder="1" applyAlignment="1">
      <alignment horizontal="center" vertical="center" wrapText="1"/>
    </xf>
    <xf numFmtId="0" fontId="1" fillId="7" borderId="95" xfId="1" applyFont="1" applyFill="1" applyBorder="1" applyAlignment="1">
      <alignment horizontal="center" vertical="center"/>
    </xf>
    <xf numFmtId="0" fontId="1" fillId="7" borderId="106" xfId="1" applyFont="1" applyFill="1" applyBorder="1" applyAlignment="1">
      <alignment horizontal="center" vertical="center"/>
    </xf>
    <xf numFmtId="0" fontId="1" fillId="7" borderId="76" xfId="1" applyFont="1" applyFill="1" applyBorder="1" applyAlignment="1">
      <alignment horizontal="center" vertical="center"/>
    </xf>
    <xf numFmtId="0" fontId="1" fillId="7" borderId="71" xfId="1" applyFont="1" applyFill="1" applyBorder="1" applyAlignment="1">
      <alignment horizontal="center" vertical="center"/>
    </xf>
    <xf numFmtId="0" fontId="1" fillId="7" borderId="50" xfId="1" applyFont="1" applyFill="1" applyBorder="1" applyAlignment="1">
      <alignment horizontal="center" vertical="center" wrapText="1"/>
    </xf>
    <xf numFmtId="0" fontId="1" fillId="7" borderId="48" xfId="1" applyFont="1" applyFill="1" applyBorder="1" applyAlignment="1">
      <alignment horizontal="center" vertical="center" wrapText="1"/>
    </xf>
    <xf numFmtId="0" fontId="1" fillId="7" borderId="33" xfId="1" applyFont="1" applyFill="1" applyBorder="1" applyAlignment="1">
      <alignment horizontal="center" vertical="center" wrapText="1"/>
    </xf>
    <xf numFmtId="0" fontId="33" fillId="8" borderId="13" xfId="1" applyFont="1" applyFill="1" applyBorder="1" applyAlignment="1">
      <alignment horizontal="center" vertical="center"/>
    </xf>
    <xf numFmtId="0" fontId="33" fillId="8" borderId="78" xfId="1" applyFont="1" applyFill="1" applyBorder="1" applyAlignment="1">
      <alignment horizontal="center" vertical="center"/>
    </xf>
    <xf numFmtId="0" fontId="2" fillId="7" borderId="41" xfId="1" applyFont="1" applyFill="1" applyBorder="1" applyAlignment="1">
      <alignment horizontal="center" vertical="center" wrapText="1"/>
    </xf>
    <xf numFmtId="0" fontId="2" fillId="7" borderId="25" xfId="1" applyFont="1" applyFill="1" applyBorder="1" applyAlignment="1">
      <alignment horizontal="center" vertical="center" wrapText="1"/>
    </xf>
    <xf numFmtId="0" fontId="7" fillId="7" borderId="73" xfId="0" applyFont="1" applyFill="1" applyBorder="1" applyAlignment="1">
      <alignment horizontal="center" vertical="center" wrapText="1"/>
    </xf>
    <xf numFmtId="0" fontId="7" fillId="7" borderId="82" xfId="0" applyFont="1" applyFill="1" applyBorder="1" applyAlignment="1">
      <alignment horizontal="center" vertical="center" wrapText="1"/>
    </xf>
    <xf numFmtId="0" fontId="7" fillId="7" borderId="103" xfId="0" applyFont="1" applyFill="1" applyBorder="1" applyAlignment="1">
      <alignment horizontal="center" vertical="center" wrapText="1"/>
    </xf>
    <xf numFmtId="0" fontId="32" fillId="7" borderId="2" xfId="6" applyFont="1" applyFill="1" applyBorder="1" applyAlignment="1">
      <alignment horizontal="center" vertical="center" wrapText="1"/>
    </xf>
    <xf numFmtId="0" fontId="32" fillId="7" borderId="3" xfId="6" applyFont="1" applyFill="1" applyBorder="1" applyAlignment="1">
      <alignment horizontal="center" vertical="center" wrapText="1"/>
    </xf>
    <xf numFmtId="0" fontId="32" fillId="7" borderId="4" xfId="6" applyFont="1" applyFill="1" applyBorder="1" applyAlignment="1">
      <alignment horizontal="center" vertical="center" wrapText="1"/>
    </xf>
    <xf numFmtId="0" fontId="36" fillId="7" borderId="2" xfId="6" applyFont="1" applyFill="1" applyBorder="1" applyAlignment="1">
      <alignment horizontal="center" vertical="center"/>
    </xf>
    <xf numFmtId="0" fontId="36" fillId="7" borderId="3" xfId="6" applyFont="1" applyFill="1" applyBorder="1" applyAlignment="1">
      <alignment horizontal="center" vertical="center"/>
    </xf>
    <xf numFmtId="0" fontId="36" fillId="7" borderId="4" xfId="6" applyFont="1" applyFill="1" applyBorder="1" applyAlignment="1">
      <alignment horizontal="center" vertical="center"/>
    </xf>
    <xf numFmtId="0" fontId="26" fillId="7" borderId="12" xfId="1" applyFont="1" applyFill="1" applyBorder="1" applyAlignment="1">
      <alignment horizontal="center" vertical="center" wrapText="1"/>
    </xf>
    <xf numFmtId="0" fontId="26" fillId="7" borderId="123" xfId="1" applyFont="1" applyFill="1" applyBorder="1" applyAlignment="1">
      <alignment horizontal="center" vertical="center" wrapText="1"/>
    </xf>
    <xf numFmtId="0" fontId="26" fillId="7" borderId="6" xfId="1" applyFont="1" applyFill="1" applyBorder="1" applyAlignment="1">
      <alignment horizontal="center" vertical="center" wrapText="1"/>
    </xf>
    <xf numFmtId="0" fontId="26" fillId="7" borderId="9" xfId="1" applyFont="1" applyFill="1" applyBorder="1" applyAlignment="1">
      <alignment horizontal="center" vertical="center" wrapText="1"/>
    </xf>
    <xf numFmtId="0" fontId="26" fillId="7" borderId="5" xfId="1" applyFont="1" applyFill="1" applyBorder="1" applyAlignment="1">
      <alignment horizontal="center" vertical="center" wrapText="1"/>
    </xf>
    <xf numFmtId="0" fontId="26" fillId="7" borderId="7" xfId="1" applyFont="1" applyFill="1" applyBorder="1" applyAlignment="1">
      <alignment horizontal="center" vertical="center" wrapText="1"/>
    </xf>
    <xf numFmtId="0" fontId="26" fillId="7" borderId="8" xfId="1" applyFont="1" applyFill="1" applyBorder="1" applyAlignment="1">
      <alignment horizontal="center" vertical="center" wrapText="1"/>
    </xf>
    <xf numFmtId="0" fontId="1" fillId="7" borderId="2" xfId="6" applyFont="1" applyFill="1" applyBorder="1" applyAlignment="1">
      <alignment horizontal="center" vertical="center"/>
    </xf>
    <xf numFmtId="0" fontId="1" fillId="7" borderId="3" xfId="6" applyFont="1" applyFill="1" applyBorder="1" applyAlignment="1">
      <alignment horizontal="center" vertical="center"/>
    </xf>
    <xf numFmtId="0" fontId="1" fillId="7" borderId="4" xfId="6" applyFont="1" applyFill="1" applyBorder="1" applyAlignment="1">
      <alignment horizontal="center" vertical="center"/>
    </xf>
    <xf numFmtId="0" fontId="36" fillId="7" borderId="5" xfId="1" applyFont="1" applyFill="1" applyBorder="1" applyAlignment="1">
      <alignment horizontal="center" vertical="center" wrapText="1"/>
    </xf>
    <xf numFmtId="0" fontId="36" fillId="7" borderId="121" xfId="1" applyFont="1" applyFill="1" applyBorder="1" applyAlignment="1">
      <alignment horizontal="center" vertical="center" wrapText="1"/>
    </xf>
    <xf numFmtId="0" fontId="7" fillId="7" borderId="73" xfId="6" applyFont="1" applyFill="1" applyBorder="1" applyAlignment="1">
      <alignment horizontal="center" vertical="center" wrapText="1"/>
    </xf>
    <xf numFmtId="0" fontId="7" fillId="7" borderId="82" xfId="6" applyFont="1" applyFill="1" applyBorder="1" applyAlignment="1">
      <alignment horizontal="center" vertical="center" wrapText="1"/>
    </xf>
    <xf numFmtId="0" fontId="7" fillId="7" borderId="91" xfId="6" applyFont="1" applyFill="1" applyBorder="1" applyAlignment="1">
      <alignment horizontal="center" vertical="center" wrapText="1"/>
    </xf>
    <xf numFmtId="0" fontId="7" fillId="7" borderId="113" xfId="6" applyFont="1" applyFill="1" applyBorder="1" applyAlignment="1">
      <alignment horizontal="center" vertical="center" wrapText="1"/>
    </xf>
    <xf numFmtId="0" fontId="7" fillId="7" borderId="65" xfId="6" applyFont="1" applyFill="1" applyBorder="1" applyAlignment="1">
      <alignment horizontal="center" vertical="center" wrapText="1"/>
    </xf>
    <xf numFmtId="0" fontId="7" fillId="7" borderId="112" xfId="6" applyFont="1" applyFill="1" applyBorder="1" applyAlignment="1">
      <alignment horizontal="center" vertical="center" wrapText="1"/>
    </xf>
    <xf numFmtId="0" fontId="31" fillId="7" borderId="65" xfId="6" applyFont="1" applyFill="1" applyBorder="1" applyAlignment="1">
      <alignment horizontal="center" vertical="center" wrapText="1"/>
    </xf>
    <xf numFmtId="0" fontId="31" fillId="7" borderId="112" xfId="6" applyFont="1" applyFill="1" applyBorder="1" applyAlignment="1">
      <alignment horizontal="center" vertical="center" wrapText="1"/>
    </xf>
    <xf numFmtId="0" fontId="7" fillId="7" borderId="5" xfId="6" applyFont="1" applyFill="1" applyBorder="1" applyAlignment="1">
      <alignment horizontal="center" vertical="center" wrapText="1"/>
    </xf>
    <xf numFmtId="0" fontId="7" fillId="7" borderId="96" xfId="6" applyFont="1" applyFill="1" applyBorder="1" applyAlignment="1">
      <alignment horizontal="center" vertical="center" wrapText="1"/>
    </xf>
    <xf numFmtId="0" fontId="7" fillId="7" borderId="8" xfId="6" applyFont="1" applyFill="1" applyBorder="1" applyAlignment="1">
      <alignment horizontal="center" vertical="center" wrapText="1"/>
    </xf>
    <xf numFmtId="0" fontId="7" fillId="7" borderId="122" xfId="6" applyFont="1" applyFill="1" applyBorder="1" applyAlignment="1">
      <alignment horizontal="center" vertical="center" wrapText="1"/>
    </xf>
    <xf numFmtId="0" fontId="32" fillId="7" borderId="27" xfId="6" applyFont="1" applyFill="1" applyBorder="1" applyAlignment="1">
      <alignment horizontal="center" vertical="center" wrapText="1"/>
    </xf>
    <xf numFmtId="0" fontId="32" fillId="7" borderId="13" xfId="6" applyFont="1" applyFill="1" applyBorder="1" applyAlignment="1">
      <alignment horizontal="center" vertical="center" wrapText="1"/>
    </xf>
    <xf numFmtId="0" fontId="32" fillId="7" borderId="30" xfId="6" applyFont="1" applyFill="1" applyBorder="1" applyAlignment="1">
      <alignment horizontal="center" vertical="center" wrapText="1"/>
    </xf>
    <xf numFmtId="0" fontId="26" fillId="7" borderId="19" xfId="1" applyFont="1" applyFill="1" applyBorder="1" applyAlignment="1">
      <alignment horizontal="center" vertical="center" wrapText="1"/>
    </xf>
    <xf numFmtId="0" fontId="26" fillId="7" borderId="43" xfId="1" applyFont="1" applyFill="1" applyBorder="1" applyAlignment="1">
      <alignment horizontal="center" vertical="center" wrapText="1"/>
    </xf>
    <xf numFmtId="0" fontId="26" fillId="7" borderId="1" xfId="1" applyFont="1" applyFill="1" applyBorder="1" applyAlignment="1">
      <alignment horizontal="center" vertical="center"/>
    </xf>
    <xf numFmtId="0" fontId="32" fillId="8" borderId="5" xfId="6" applyFont="1" applyFill="1" applyBorder="1" applyAlignment="1">
      <alignment horizontal="center" vertical="center" wrapText="1"/>
    </xf>
    <xf numFmtId="0" fontId="32" fillId="8" borderId="10" xfId="6" applyFont="1" applyFill="1" applyBorder="1" applyAlignment="1">
      <alignment horizontal="center" vertical="center" wrapText="1"/>
    </xf>
    <xf numFmtId="0" fontId="40" fillId="8" borderId="35" xfId="6" applyFont="1" applyFill="1" applyBorder="1" applyAlignment="1">
      <alignment horizontal="center" vertical="center" wrapText="1"/>
    </xf>
    <xf numFmtId="0" fontId="40" fillId="8" borderId="29" xfId="6" applyFont="1" applyFill="1" applyBorder="1" applyAlignment="1">
      <alignment horizontal="center" vertical="center" wrapText="1"/>
    </xf>
    <xf numFmtId="0" fontId="40" fillId="8" borderId="33" xfId="6" applyFont="1" applyFill="1" applyBorder="1" applyAlignment="1">
      <alignment horizontal="center" vertical="center" wrapText="1"/>
    </xf>
    <xf numFmtId="0" fontId="40" fillId="8" borderId="5" xfId="6" applyFont="1" applyFill="1" applyBorder="1" applyAlignment="1">
      <alignment horizontal="center" vertical="center" wrapText="1"/>
    </xf>
    <xf numFmtId="0" fontId="40" fillId="8" borderId="10" xfId="6" applyFont="1" applyFill="1" applyBorder="1" applyAlignment="1">
      <alignment horizontal="center" vertical="center" wrapText="1"/>
    </xf>
    <xf numFmtId="0" fontId="0" fillId="0" borderId="32"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1" xfId="0" applyBorder="1" applyAlignment="1">
      <alignment horizontal="left" vertical="center" wrapText="1"/>
    </xf>
    <xf numFmtId="0" fontId="0" fillId="0" borderId="20" xfId="0" applyBorder="1" applyAlignment="1">
      <alignment horizontal="left" vertical="center" wrapText="1"/>
    </xf>
    <xf numFmtId="0" fontId="0" fillId="0" borderId="29" xfId="0" applyBorder="1" applyAlignment="1">
      <alignment horizontal="center" vertical="center"/>
    </xf>
    <xf numFmtId="0" fontId="0" fillId="0" borderId="29" xfId="0" applyBorder="1" applyAlignment="1">
      <alignment horizontal="center" vertical="center" wrapText="1"/>
    </xf>
    <xf numFmtId="0" fontId="0" fillId="0" borderId="24" xfId="0" applyBorder="1" applyAlignment="1">
      <alignment horizontal="center" vertical="center" wrapText="1"/>
    </xf>
    <xf numFmtId="0" fontId="0" fillId="0" borderId="31" xfId="0" applyBorder="1" applyAlignment="1">
      <alignment horizontal="center" vertical="center" wrapText="1"/>
    </xf>
    <xf numFmtId="14" fontId="0" fillId="0" borderId="29" xfId="0" applyNumberFormat="1" applyBorder="1" applyAlignment="1">
      <alignment horizontal="center" vertical="center"/>
    </xf>
    <xf numFmtId="0" fontId="0" fillId="0" borderId="31" xfId="0" applyBorder="1" applyAlignment="1">
      <alignment horizontal="center" vertical="center"/>
    </xf>
    <xf numFmtId="2" fontId="22" fillId="0" borderId="29" xfId="0" applyNumberFormat="1" applyFont="1" applyBorder="1" applyAlignment="1">
      <alignment horizontal="center" vertical="center" wrapText="1"/>
    </xf>
    <xf numFmtId="2" fontId="22" fillId="0" borderId="24" xfId="0" applyNumberFormat="1" applyFont="1" applyBorder="1" applyAlignment="1">
      <alignment horizontal="center" vertical="center" wrapText="1"/>
    </xf>
    <xf numFmtId="2" fontId="22" fillId="0" borderId="31" xfId="0" applyNumberFormat="1" applyFont="1" applyBorder="1" applyAlignment="1">
      <alignment horizontal="center" vertical="center" wrapText="1"/>
    </xf>
    <xf numFmtId="2" fontId="0" fillId="0" borderId="59" xfId="0" applyNumberFormat="1" applyBorder="1" applyAlignment="1">
      <alignment horizontal="center" vertical="center" wrapText="1"/>
    </xf>
    <xf numFmtId="2" fontId="0" fillId="0" borderId="39" xfId="0" applyNumberFormat="1" applyBorder="1" applyAlignment="1">
      <alignment horizontal="center" vertical="center" wrapText="1"/>
    </xf>
    <xf numFmtId="2" fontId="0" fillId="0" borderId="54" xfId="0" applyNumberFormat="1" applyBorder="1" applyAlignment="1">
      <alignment horizontal="center" vertical="center" wrapText="1"/>
    </xf>
    <xf numFmtId="2" fontId="0" fillId="0" borderId="1" xfId="0" applyNumberFormat="1" applyBorder="1" applyAlignment="1">
      <alignment horizontal="center" vertical="center" wrapText="1"/>
    </xf>
    <xf numFmtId="2" fontId="0" fillId="0" borderId="32" xfId="0" applyNumberFormat="1"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45" xfId="0" applyBorder="1" applyAlignment="1">
      <alignment horizontal="center" vertical="center" wrapText="1"/>
    </xf>
    <xf numFmtId="0" fontId="0" fillId="0" borderId="25" xfId="0" applyBorder="1" applyAlignment="1">
      <alignment horizontal="center" vertical="center" wrapText="1"/>
    </xf>
    <xf numFmtId="0" fontId="0" fillId="0" borderId="59" xfId="0" applyBorder="1" applyAlignment="1">
      <alignment horizontal="center" vertical="center" wrapText="1"/>
    </xf>
    <xf numFmtId="0" fontId="0" fillId="0" borderId="39" xfId="0" applyBorder="1" applyAlignment="1">
      <alignment horizontal="center" vertical="center" wrapText="1"/>
    </xf>
    <xf numFmtId="0" fontId="0" fillId="0" borderId="54" xfId="0" applyBorder="1" applyAlignment="1">
      <alignment horizontal="center" vertical="center" wrapText="1"/>
    </xf>
    <xf numFmtId="4" fontId="0" fillId="0" borderId="17" xfId="0" applyNumberFormat="1" applyBorder="1" applyAlignment="1">
      <alignment horizontal="center" vertical="center" wrapText="1"/>
    </xf>
    <xf numFmtId="4" fontId="0" fillId="0" borderId="1" xfId="0" applyNumberFormat="1" applyBorder="1" applyAlignment="1">
      <alignment horizontal="center" vertical="center" wrapText="1"/>
    </xf>
    <xf numFmtId="14" fontId="0" fillId="6" borderId="29" xfId="0" applyNumberFormat="1" applyFill="1" applyBorder="1" applyAlignment="1">
      <alignment horizontal="center" vertical="center"/>
    </xf>
    <xf numFmtId="14" fontId="0" fillId="6" borderId="24" xfId="0" applyNumberFormat="1" applyFill="1" applyBorder="1" applyAlignment="1">
      <alignment horizontal="center" vertical="center"/>
    </xf>
    <xf numFmtId="14" fontId="0" fillId="6" borderId="31" xfId="0" applyNumberFormat="1" applyFill="1" applyBorder="1" applyAlignment="1">
      <alignment horizontal="center" vertical="center"/>
    </xf>
    <xf numFmtId="4" fontId="0" fillId="0" borderId="29" xfId="0" applyNumberFormat="1" applyBorder="1" applyAlignment="1">
      <alignment horizontal="center" vertical="center" wrapText="1"/>
    </xf>
    <xf numFmtId="4" fontId="0" fillId="0" borderId="24" xfId="0" applyNumberFormat="1" applyBorder="1" applyAlignment="1">
      <alignment horizontal="center" vertical="center" wrapText="1"/>
    </xf>
    <xf numFmtId="4" fontId="0" fillId="0" borderId="31" xfId="0" applyNumberFormat="1" applyBorder="1" applyAlignment="1">
      <alignment horizontal="center" vertical="center" wrapText="1"/>
    </xf>
    <xf numFmtId="0" fontId="22" fillId="0" borderId="33" xfId="0" applyFont="1" applyBorder="1" applyAlignment="1">
      <alignment horizontal="center" vertical="center" wrapText="1"/>
    </xf>
    <xf numFmtId="0" fontId="22" fillId="0" borderId="58" xfId="0" applyFont="1" applyBorder="1" applyAlignment="1">
      <alignment horizontal="center" vertical="center" wrapText="1"/>
    </xf>
    <xf numFmtId="0" fontId="22" fillId="0" borderId="56" xfId="0" applyFont="1" applyBorder="1" applyAlignment="1">
      <alignment horizontal="center" vertical="center" wrapText="1"/>
    </xf>
    <xf numFmtId="0" fontId="0" fillId="0" borderId="32" xfId="0" applyBorder="1" applyAlignment="1">
      <alignment horizontal="center" vertical="center" wrapText="1"/>
    </xf>
    <xf numFmtId="14" fontId="0" fillId="0" borderId="32" xfId="0" applyNumberFormat="1" applyBorder="1" applyAlignment="1">
      <alignment horizontal="center" vertical="center"/>
    </xf>
    <xf numFmtId="0" fontId="22" fillId="0" borderId="32" xfId="0" applyFont="1" applyBorder="1" applyAlignment="1">
      <alignment horizontal="center" vertical="center" wrapText="1"/>
    </xf>
    <xf numFmtId="0" fontId="22" fillId="0" borderId="24" xfId="0" applyFont="1" applyBorder="1" applyAlignment="1">
      <alignment horizontal="center" vertical="center" wrapText="1"/>
    </xf>
    <xf numFmtId="0" fontId="22" fillId="0" borderId="25" xfId="0" applyFont="1" applyBorder="1" applyAlignment="1">
      <alignment horizontal="center" vertical="center" wrapText="1"/>
    </xf>
    <xf numFmtId="4" fontId="0" fillId="0" borderId="20" xfId="0" applyNumberFormat="1" applyBorder="1" applyAlignment="1">
      <alignment horizontal="center" vertical="center" wrapText="1"/>
    </xf>
    <xf numFmtId="14" fontId="0" fillId="6" borderId="32" xfId="0" applyNumberFormat="1" applyFill="1" applyBorder="1" applyAlignment="1">
      <alignment horizontal="center" vertical="center"/>
    </xf>
    <xf numFmtId="14" fontId="0" fillId="6" borderId="25" xfId="0" applyNumberFormat="1"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2" borderId="17" xfId="0" applyFill="1" applyBorder="1" applyAlignment="1">
      <alignment horizontal="center" vertical="center" wrapText="1"/>
    </xf>
    <xf numFmtId="0" fontId="0" fillId="2" borderId="1" xfId="0" applyFill="1" applyBorder="1" applyAlignment="1">
      <alignment horizontal="center" vertical="center" wrapText="1"/>
    </xf>
    <xf numFmtId="0" fontId="0" fillId="2" borderId="20" xfId="0" applyFill="1" applyBorder="1" applyAlignment="1">
      <alignment horizontal="center" vertical="center" wrapText="1"/>
    </xf>
    <xf numFmtId="0" fontId="22" fillId="0" borderId="17" xfId="6" applyFont="1" applyBorder="1" applyAlignment="1">
      <alignment horizontal="center" vertical="center" wrapText="1"/>
    </xf>
    <xf numFmtId="0" fontId="22" fillId="0" borderId="1" xfId="6" applyFont="1" applyBorder="1" applyAlignment="1">
      <alignment horizontal="center" vertical="center" wrapText="1"/>
    </xf>
    <xf numFmtId="0" fontId="0" fillId="0" borderId="35" xfId="0" applyBorder="1" applyAlignment="1">
      <alignment horizontal="center" vertical="center" wrapText="1"/>
    </xf>
    <xf numFmtId="0" fontId="0" fillId="0" borderId="57" xfId="0" applyBorder="1" applyAlignment="1">
      <alignment horizontal="center" vertical="center" wrapText="1"/>
    </xf>
    <xf numFmtId="0" fontId="0" fillId="0" borderId="41" xfId="0" applyBorder="1" applyAlignment="1">
      <alignment horizontal="center" vertical="center" wrapText="1"/>
    </xf>
    <xf numFmtId="1" fontId="2" fillId="3" borderId="17" xfId="0" applyNumberFormat="1" applyFont="1" applyFill="1" applyBorder="1" applyAlignment="1">
      <alignment horizontal="center" vertical="center" wrapText="1"/>
    </xf>
    <xf numFmtId="1" fontId="2" fillId="3" borderId="1" xfId="0" applyNumberFormat="1" applyFont="1" applyFill="1" applyBorder="1" applyAlignment="1">
      <alignment horizontal="center" vertical="center" wrapText="1"/>
    </xf>
    <xf numFmtId="1" fontId="2" fillId="3" borderId="20" xfId="0" applyNumberFormat="1"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0" fillId="0" borderId="52" xfId="0" applyBorder="1" applyAlignment="1">
      <alignment horizontal="center" vertical="center" wrapText="1"/>
    </xf>
    <xf numFmtId="0" fontId="0" fillId="0" borderId="40" xfId="0" applyBorder="1" applyAlignment="1">
      <alignment horizontal="center" vertical="center" wrapText="1"/>
    </xf>
    <xf numFmtId="0" fontId="0" fillId="0" borderId="51" xfId="0"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0" fillId="0" borderId="17" xfId="0" applyBorder="1" applyAlignment="1">
      <alignment horizontal="center" vertical="center" wrapText="1"/>
    </xf>
    <xf numFmtId="0" fontId="0" fillId="0" borderId="1" xfId="0" applyBorder="1" applyAlignment="1">
      <alignment horizontal="center" vertical="center" wrapText="1"/>
    </xf>
    <xf numFmtId="0" fontId="0" fillId="0" borderId="59" xfId="0" applyBorder="1" applyAlignment="1">
      <alignment horizontal="center" vertical="center"/>
    </xf>
    <xf numFmtId="0" fontId="0" fillId="0" borderId="39" xfId="0" applyBorder="1" applyAlignment="1">
      <alignment horizontal="center" vertical="center"/>
    </xf>
    <xf numFmtId="0" fontId="0" fillId="0" borderId="28" xfId="0" applyBorder="1" applyAlignment="1">
      <alignment horizontal="center" vertical="center"/>
    </xf>
    <xf numFmtId="0" fontId="0" fillId="0" borderId="17" xfId="0" applyBorder="1" applyAlignment="1">
      <alignment horizontal="center" vertical="center"/>
    </xf>
    <xf numFmtId="0" fontId="0" fillId="0" borderId="1" xfId="0" applyBorder="1" applyAlignment="1">
      <alignment horizontal="center" vertical="center"/>
    </xf>
    <xf numFmtId="0" fontId="29" fillId="0" borderId="32" xfId="6" applyFont="1" applyBorder="1" applyAlignment="1">
      <alignment horizontal="center" vertical="center" wrapText="1"/>
    </xf>
    <xf numFmtId="0" fontId="29" fillId="0" borderId="24" xfId="6" applyFont="1" applyBorder="1" applyAlignment="1">
      <alignment horizontal="center" vertical="center" wrapText="1"/>
    </xf>
    <xf numFmtId="0" fontId="29" fillId="0" borderId="31" xfId="6" applyFont="1" applyBorder="1" applyAlignment="1">
      <alignment horizontal="center" vertical="center" wrapText="1"/>
    </xf>
    <xf numFmtId="0" fontId="0" fillId="0" borderId="32" xfId="6" applyFont="1" applyBorder="1" applyAlignment="1">
      <alignment horizontal="center" vertical="center" wrapText="1"/>
    </xf>
    <xf numFmtId="0" fontId="22" fillId="0" borderId="44" xfId="0" applyFont="1" applyBorder="1" applyAlignment="1">
      <alignment horizontal="center" vertical="center" wrapText="1"/>
    </xf>
    <xf numFmtId="0" fontId="22" fillId="0" borderId="57" xfId="0" applyFont="1" applyBorder="1" applyAlignment="1">
      <alignment horizontal="center" vertical="center" wrapText="1"/>
    </xf>
    <xf numFmtId="0" fontId="22" fillId="0" borderId="41" xfId="0" applyFont="1" applyBorder="1" applyAlignment="1">
      <alignment horizontal="center" vertical="center" wrapText="1"/>
    </xf>
    <xf numFmtId="0" fontId="4" fillId="0" borderId="40" xfId="0" applyFont="1" applyBorder="1" applyAlignment="1">
      <alignment horizontal="center" vertical="center"/>
    </xf>
    <xf numFmtId="0" fontId="4" fillId="0" borderId="51" xfId="0" applyFont="1" applyBorder="1" applyAlignment="1">
      <alignment horizontal="center" vertical="center"/>
    </xf>
    <xf numFmtId="0" fontId="4" fillId="0" borderId="35" xfId="0" applyFont="1" applyBorder="1" applyAlignment="1">
      <alignment horizontal="center" vertical="center"/>
    </xf>
    <xf numFmtId="0" fontId="4" fillId="0" borderId="57" xfId="0" applyFont="1" applyBorder="1" applyAlignment="1">
      <alignment horizontal="center" vertical="center"/>
    </xf>
    <xf numFmtId="0" fontId="4" fillId="0" borderId="55" xfId="0" applyFont="1" applyBorder="1" applyAlignment="1">
      <alignment horizontal="center" vertical="center"/>
    </xf>
    <xf numFmtId="4" fontId="0" fillId="2" borderId="31" xfId="0" applyNumberFormat="1" applyFill="1" applyBorder="1" applyAlignment="1">
      <alignment horizontal="center" vertical="center" wrapText="1"/>
    </xf>
    <xf numFmtId="4" fontId="0" fillId="2" borderId="1" xfId="0" applyNumberFormat="1" applyFill="1" applyBorder="1" applyAlignment="1">
      <alignment horizontal="center" vertical="center" wrapText="1"/>
    </xf>
    <xf numFmtId="0" fontId="4" fillId="0" borderId="1" xfId="0" applyFont="1" applyBorder="1" applyAlignment="1">
      <alignment horizontal="center" vertical="center"/>
    </xf>
    <xf numFmtId="0" fontId="4" fillId="0" borderId="20" xfId="0" applyFont="1" applyBorder="1" applyAlignment="1">
      <alignment horizontal="center" vertical="center"/>
    </xf>
    <xf numFmtId="0" fontId="4" fillId="0" borderId="15" xfId="0" applyFont="1" applyBorder="1" applyAlignment="1">
      <alignment horizontal="center" vertical="center"/>
    </xf>
    <xf numFmtId="4" fontId="0" fillId="2" borderId="44" xfId="0" applyNumberFormat="1" applyFill="1" applyBorder="1" applyAlignment="1">
      <alignment horizontal="center" vertical="center" wrapText="1"/>
    </xf>
    <xf numFmtId="4" fontId="0" fillId="2" borderId="57" xfId="0" applyNumberFormat="1" applyFill="1" applyBorder="1" applyAlignment="1">
      <alignment horizontal="center" vertical="center" wrapText="1"/>
    </xf>
    <xf numFmtId="4" fontId="0" fillId="2" borderId="55" xfId="0" applyNumberFormat="1" applyFill="1" applyBorder="1" applyAlignment="1">
      <alignment horizontal="center" vertical="center" wrapText="1"/>
    </xf>
    <xf numFmtId="0" fontId="0" fillId="6" borderId="32" xfId="0" applyFill="1" applyBorder="1" applyAlignment="1">
      <alignment horizontal="center" vertical="center" wrapText="1"/>
    </xf>
    <xf numFmtId="0" fontId="0" fillId="6" borderId="24" xfId="0" applyFill="1" applyBorder="1" applyAlignment="1">
      <alignment horizontal="center" vertical="center" wrapText="1"/>
    </xf>
    <xf numFmtId="0" fontId="0" fillId="6" borderId="25" xfId="0" applyFill="1" applyBorder="1" applyAlignment="1">
      <alignment horizontal="center" vertical="center" wrapText="1"/>
    </xf>
    <xf numFmtId="0" fontId="0" fillId="0" borderId="33" xfId="0" applyBorder="1" applyAlignment="1">
      <alignment horizontal="center" vertical="center"/>
    </xf>
    <xf numFmtId="0" fontId="0" fillId="0" borderId="58" xfId="0" applyBorder="1" applyAlignment="1">
      <alignment horizontal="center" vertical="center"/>
    </xf>
    <xf numFmtId="0" fontId="0" fillId="0" borderId="34" xfId="0" applyBorder="1" applyAlignment="1">
      <alignment horizontal="center" vertical="center"/>
    </xf>
    <xf numFmtId="0" fontId="4" fillId="0" borderId="16" xfId="0" applyFont="1" applyBorder="1" applyAlignment="1">
      <alignment horizontal="center" vertical="center"/>
    </xf>
    <xf numFmtId="0" fontId="4" fillId="0" borderId="29" xfId="0" applyFont="1" applyBorder="1" applyAlignment="1">
      <alignment horizontal="center" vertical="center"/>
    </xf>
    <xf numFmtId="0" fontId="4" fillId="0" borderId="24" xfId="0" applyFont="1" applyBorder="1" applyAlignment="1">
      <alignment horizontal="center" vertical="center"/>
    </xf>
    <xf numFmtId="0" fontId="4" fillId="0" borderId="31" xfId="0" applyFont="1" applyBorder="1" applyAlignment="1">
      <alignment horizontal="center" vertical="center"/>
    </xf>
    <xf numFmtId="0" fontId="4" fillId="0" borderId="59" xfId="0" applyFont="1" applyBorder="1" applyAlignment="1">
      <alignment horizontal="center" vertical="center"/>
    </xf>
    <xf numFmtId="0" fontId="4" fillId="0" borderId="39" xfId="0" applyFont="1" applyBorder="1" applyAlignment="1">
      <alignment horizontal="center" vertical="center"/>
    </xf>
    <xf numFmtId="0" fontId="4" fillId="0" borderId="28" xfId="0" applyFont="1" applyBorder="1" applyAlignment="1">
      <alignment horizontal="center" vertical="center"/>
    </xf>
    <xf numFmtId="0" fontId="0" fillId="0" borderId="62" xfId="0" applyBorder="1" applyAlignment="1">
      <alignment horizontal="center" vertical="center"/>
    </xf>
    <xf numFmtId="0" fontId="0" fillId="0" borderId="42" xfId="0" applyBorder="1" applyAlignment="1">
      <alignment horizontal="center" vertical="center"/>
    </xf>
    <xf numFmtId="0" fontId="0" fillId="0" borderId="26" xfId="0" applyBorder="1" applyAlignment="1">
      <alignment horizontal="center" vertical="center"/>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0" fontId="0" fillId="2" borderId="32"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5" xfId="0" applyFill="1" applyBorder="1" applyAlignment="1">
      <alignment horizontal="center" vertical="center" wrapText="1"/>
    </xf>
    <xf numFmtId="0" fontId="0" fillId="0" borderId="58" xfId="0" applyBorder="1" applyAlignment="1">
      <alignment horizontal="center" vertical="center" wrapText="1"/>
    </xf>
    <xf numFmtId="0" fontId="0" fillId="0" borderId="56" xfId="0" applyBorder="1" applyAlignment="1">
      <alignment horizontal="center" vertical="center" wrapText="1"/>
    </xf>
    <xf numFmtId="4" fontId="0" fillId="2" borderId="24" xfId="0" applyNumberFormat="1" applyFill="1" applyBorder="1" applyAlignment="1">
      <alignment horizontal="center" vertical="center" wrapText="1"/>
    </xf>
    <xf numFmtId="0" fontId="0" fillId="2" borderId="33" xfId="0" applyFill="1" applyBorder="1" applyAlignment="1">
      <alignment horizontal="center" vertical="center" wrapText="1"/>
    </xf>
    <xf numFmtId="0" fontId="0" fillId="2" borderId="58" xfId="0" applyFill="1" applyBorder="1" applyAlignment="1">
      <alignment horizontal="center" vertical="center" wrapText="1"/>
    </xf>
    <xf numFmtId="0" fontId="0" fillId="0" borderId="32" xfId="0" applyBorder="1" applyAlignment="1">
      <alignment horizontal="left" vertical="center" wrapText="1"/>
    </xf>
    <xf numFmtId="0" fontId="0" fillId="0" borderId="31" xfId="0" applyBorder="1" applyAlignment="1">
      <alignment horizontal="left" vertical="center" wrapText="1"/>
    </xf>
    <xf numFmtId="14" fontId="0" fillId="6" borderId="1" xfId="0" applyNumberFormat="1" applyFill="1" applyBorder="1" applyAlignment="1">
      <alignment horizontal="center" vertical="center"/>
    </xf>
    <xf numFmtId="0" fontId="0" fillId="0" borderId="23" xfId="0" applyBorder="1" applyAlignment="1">
      <alignment horizontal="center" vertical="center"/>
    </xf>
    <xf numFmtId="0" fontId="0" fillId="0" borderId="45" xfId="0" applyBorder="1" applyAlignment="1">
      <alignment horizontal="center" vertical="center"/>
    </xf>
    <xf numFmtId="0" fontId="0" fillId="0" borderId="44" xfId="0" applyBorder="1" applyAlignment="1">
      <alignment horizontal="center" vertical="center" wrapText="1"/>
    </xf>
    <xf numFmtId="0" fontId="0" fillId="0" borderId="15" xfId="0" applyBorder="1" applyAlignment="1">
      <alignment horizontal="center" vertical="center" wrapText="1"/>
    </xf>
    <xf numFmtId="0" fontId="0" fillId="0" borderId="55" xfId="0" applyBorder="1" applyAlignment="1">
      <alignment horizontal="center" vertical="center"/>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1" xfId="0" applyBorder="1" applyAlignment="1">
      <alignment horizontal="center" vertical="center" wrapText="1"/>
    </xf>
    <xf numFmtId="0" fontId="0" fillId="0" borderId="34" xfId="0" applyBorder="1" applyAlignment="1">
      <alignment horizontal="center" vertical="center" wrapText="1"/>
    </xf>
    <xf numFmtId="1" fontId="2" fillId="3" borderId="29" xfId="0" applyNumberFormat="1" applyFont="1" applyFill="1" applyBorder="1" applyAlignment="1">
      <alignment horizontal="center" vertical="center" wrapText="1"/>
    </xf>
    <xf numFmtId="1" fontId="2" fillId="3" borderId="24" xfId="0" applyNumberFormat="1" applyFont="1" applyFill="1" applyBorder="1" applyAlignment="1">
      <alignment horizontal="center" vertical="center" wrapText="1"/>
    </xf>
    <xf numFmtId="1" fontId="2" fillId="3" borderId="25" xfId="0" applyNumberFormat="1" applyFont="1" applyFill="1" applyBorder="1" applyAlignment="1">
      <alignment horizontal="center" vertical="center" wrapText="1"/>
    </xf>
    <xf numFmtId="0" fontId="0" fillId="0" borderId="27" xfId="0" applyBorder="1" applyAlignment="1">
      <alignment horizontal="left" vertical="center" wrapText="1"/>
    </xf>
    <xf numFmtId="0" fontId="0" fillId="0" borderId="54" xfId="0" applyBorder="1" applyAlignment="1">
      <alignment horizontal="left" vertical="center" wrapText="1"/>
    </xf>
    <xf numFmtId="0" fontId="0" fillId="2" borderId="24" xfId="0" applyFill="1" applyBorder="1" applyAlignment="1">
      <alignment horizontal="center" vertical="center"/>
    </xf>
    <xf numFmtId="0" fontId="0" fillId="2" borderId="31" xfId="0" applyFill="1" applyBorder="1" applyAlignment="1">
      <alignment horizontal="center" vertical="center"/>
    </xf>
    <xf numFmtId="2" fontId="0" fillId="2" borderId="24" xfId="0" applyNumberFormat="1" applyFill="1" applyBorder="1" applyAlignment="1">
      <alignment horizontal="center" vertical="center" wrapText="1"/>
    </xf>
    <xf numFmtId="2" fontId="0" fillId="2" borderId="31" xfId="0" applyNumberFormat="1" applyFill="1" applyBorder="1" applyAlignment="1">
      <alignment horizontal="center" vertical="center" wrapText="1"/>
    </xf>
    <xf numFmtId="0" fontId="0" fillId="0" borderId="26" xfId="0" applyBorder="1" applyAlignment="1">
      <alignment horizontal="center" vertical="center" wrapText="1"/>
    </xf>
    <xf numFmtId="0" fontId="0" fillId="0" borderId="55" xfId="0" applyBorder="1" applyAlignment="1">
      <alignment horizontal="center" vertical="center" wrapText="1"/>
    </xf>
    <xf numFmtId="0" fontId="0" fillId="0" borderId="14" xfId="0" applyBorder="1" applyAlignment="1">
      <alignment horizontal="center" vertical="center" wrapText="1"/>
    </xf>
    <xf numFmtId="4" fontId="0" fillId="0" borderId="44" xfId="0" applyNumberFormat="1" applyBorder="1" applyAlignment="1">
      <alignment horizontal="center" vertical="center" wrapText="1"/>
    </xf>
    <xf numFmtId="4" fontId="0" fillId="0" borderId="57" xfId="0" applyNumberFormat="1" applyBorder="1" applyAlignment="1">
      <alignment horizontal="center" vertical="center" wrapText="1"/>
    </xf>
    <xf numFmtId="4" fontId="0" fillId="0" borderId="55" xfId="0" applyNumberFormat="1" applyBorder="1" applyAlignment="1">
      <alignment horizontal="center" vertical="center" wrapText="1"/>
    </xf>
    <xf numFmtId="2" fontId="0" fillId="0" borderId="24" xfId="0" applyNumberFormat="1" applyBorder="1" applyAlignment="1">
      <alignment horizontal="center" vertical="center" wrapText="1"/>
    </xf>
    <xf numFmtId="2" fontId="0" fillId="0" borderId="31" xfId="0" applyNumberFormat="1" applyBorder="1" applyAlignment="1">
      <alignment horizontal="center" vertical="center" wrapText="1"/>
    </xf>
    <xf numFmtId="2" fontId="0" fillId="0" borderId="27" xfId="0" applyNumberFormat="1" applyBorder="1" applyAlignment="1">
      <alignment horizontal="center" vertical="center" wrapText="1"/>
    </xf>
    <xf numFmtId="0" fontId="0" fillId="0" borderId="43" xfId="0" applyBorder="1" applyAlignment="1">
      <alignment horizontal="center" vertical="center" wrapText="1"/>
    </xf>
    <xf numFmtId="4" fontId="0" fillId="0" borderId="30" xfId="0" applyNumberFormat="1" applyBorder="1" applyAlignment="1">
      <alignment horizontal="center" vertical="center" wrapText="1"/>
    </xf>
    <xf numFmtId="4" fontId="0" fillId="0" borderId="42" xfId="0" applyNumberFormat="1" applyBorder="1" applyAlignment="1">
      <alignment horizontal="center" vertical="center" wrapText="1"/>
    </xf>
    <xf numFmtId="4" fontId="0" fillId="0" borderId="26" xfId="0" applyNumberFormat="1" applyBorder="1" applyAlignment="1">
      <alignment horizontal="center" vertical="center" wrapText="1"/>
    </xf>
    <xf numFmtId="0" fontId="4" fillId="9" borderId="15" xfId="0" applyFont="1" applyFill="1" applyBorder="1" applyAlignment="1">
      <alignment horizontal="center" vertical="center"/>
    </xf>
    <xf numFmtId="0" fontId="4" fillId="9" borderId="16" xfId="0" applyFont="1" applyFill="1" applyBorder="1" applyAlignment="1">
      <alignment horizontal="center" vertical="center"/>
    </xf>
    <xf numFmtId="0" fontId="4" fillId="9" borderId="1" xfId="0" applyFont="1" applyFill="1" applyBorder="1" applyAlignment="1">
      <alignment horizontal="center" vertical="center"/>
    </xf>
    <xf numFmtId="0" fontId="4" fillId="9" borderId="29" xfId="0" applyFont="1" applyFill="1" applyBorder="1" applyAlignment="1">
      <alignment horizontal="center" vertical="center"/>
    </xf>
    <xf numFmtId="0" fontId="4" fillId="9" borderId="24" xfId="0" applyFont="1" applyFill="1" applyBorder="1" applyAlignment="1">
      <alignment horizontal="center" vertical="center"/>
    </xf>
    <xf numFmtId="0" fontId="4" fillId="9" borderId="31" xfId="0" applyFont="1" applyFill="1" applyBorder="1" applyAlignment="1">
      <alignment horizontal="center" vertical="center"/>
    </xf>
    <xf numFmtId="0" fontId="0" fillId="9" borderId="1" xfId="0" applyFill="1" applyBorder="1" applyAlignment="1">
      <alignment horizontal="center" vertical="center"/>
    </xf>
    <xf numFmtId="0" fontId="0" fillId="9" borderId="20" xfId="0" applyFill="1" applyBorder="1" applyAlignment="1">
      <alignment horizontal="center" vertical="center"/>
    </xf>
    <xf numFmtId="0" fontId="4" fillId="9" borderId="20" xfId="0" applyFont="1" applyFill="1" applyBorder="1" applyAlignment="1">
      <alignment horizontal="center" vertical="center"/>
    </xf>
    <xf numFmtId="4" fontId="3" fillId="0" borderId="1" xfId="0" applyNumberFormat="1" applyFont="1" applyBorder="1" applyAlignment="1">
      <alignment horizontal="center" vertical="center" wrapText="1"/>
    </xf>
    <xf numFmtId="0" fontId="0" fillId="0" borderId="1" xfId="0" applyBorder="1" applyAlignment="1">
      <alignment horizontal="left" vertical="center"/>
    </xf>
    <xf numFmtId="0" fontId="0" fillId="9" borderId="23" xfId="0" applyFill="1" applyBorder="1" applyAlignment="1">
      <alignment horizontal="center" vertical="center"/>
    </xf>
    <xf numFmtId="1" fontId="2" fillId="0" borderId="32" xfId="0" applyNumberFormat="1" applyFont="1" applyBorder="1" applyAlignment="1">
      <alignment horizontal="center" vertical="center" wrapText="1"/>
    </xf>
    <xf numFmtId="1" fontId="2" fillId="0" borderId="24" xfId="0" applyNumberFormat="1" applyFont="1" applyBorder="1" applyAlignment="1">
      <alignment horizontal="center" vertical="center" wrapText="1"/>
    </xf>
    <xf numFmtId="1" fontId="2" fillId="0" borderId="25" xfId="0" applyNumberFormat="1" applyFont="1" applyBorder="1" applyAlignment="1">
      <alignment horizontal="center" vertical="center" wrapText="1"/>
    </xf>
    <xf numFmtId="0" fontId="0" fillId="10" borderId="19" xfId="0" applyFill="1" applyBorder="1" applyAlignment="1">
      <alignment horizontal="center" vertical="center"/>
    </xf>
    <xf numFmtId="0" fontId="4" fillId="9" borderId="59" xfId="0" applyFont="1" applyFill="1" applyBorder="1" applyAlignment="1">
      <alignment horizontal="center" vertical="center"/>
    </xf>
    <xf numFmtId="0" fontId="4" fillId="9" borderId="39" xfId="0" applyFont="1" applyFill="1" applyBorder="1" applyAlignment="1">
      <alignment horizontal="center" vertical="center"/>
    </xf>
    <xf numFmtId="0" fontId="4" fillId="9" borderId="28" xfId="0" applyFont="1" applyFill="1" applyBorder="1" applyAlignment="1">
      <alignment horizontal="center" vertical="center"/>
    </xf>
    <xf numFmtId="0" fontId="0" fillId="0" borderId="32" xfId="0" applyBorder="1" applyAlignment="1">
      <alignment horizontal="left" vertical="center"/>
    </xf>
    <xf numFmtId="0" fontId="0" fillId="0" borderId="24" xfId="0" applyBorder="1" applyAlignment="1">
      <alignment horizontal="left" vertical="center"/>
    </xf>
    <xf numFmtId="0" fontId="0" fillId="0" borderId="31" xfId="0" applyBorder="1" applyAlignment="1">
      <alignment horizontal="left" vertical="center"/>
    </xf>
    <xf numFmtId="0" fontId="0" fillId="9" borderId="45" xfId="0" applyFill="1" applyBorder="1" applyAlignment="1">
      <alignment horizontal="center" vertical="center"/>
    </xf>
    <xf numFmtId="0" fontId="0" fillId="9" borderId="19" xfId="0" applyFill="1" applyBorder="1" applyAlignment="1">
      <alignment horizontal="center" vertical="center"/>
    </xf>
    <xf numFmtId="0" fontId="4" fillId="9" borderId="40" xfId="0" applyFont="1" applyFill="1" applyBorder="1" applyAlignment="1">
      <alignment horizontal="center" vertical="center"/>
    </xf>
    <xf numFmtId="0" fontId="0" fillId="9" borderId="29" xfId="0" applyFill="1" applyBorder="1" applyAlignment="1">
      <alignment horizontal="center" vertical="center"/>
    </xf>
    <xf numFmtId="0" fontId="0" fillId="9" borderId="24" xfId="0" applyFill="1" applyBorder="1" applyAlignment="1">
      <alignment horizontal="center" vertical="center"/>
    </xf>
    <xf numFmtId="0" fontId="0" fillId="9" borderId="31" xfId="0" applyFill="1" applyBorder="1" applyAlignment="1">
      <alignment horizontal="center" vertical="center"/>
    </xf>
    <xf numFmtId="0" fontId="0" fillId="9" borderId="33" xfId="0" applyFill="1" applyBorder="1" applyAlignment="1">
      <alignment horizontal="center" vertical="center"/>
    </xf>
    <xf numFmtId="0" fontId="0" fillId="9" borderId="58" xfId="0" applyFill="1" applyBorder="1" applyAlignment="1">
      <alignment horizontal="center" vertical="center"/>
    </xf>
    <xf numFmtId="0" fontId="0" fillId="9" borderId="34" xfId="0" applyFill="1" applyBorder="1" applyAlignment="1">
      <alignment horizontal="center" vertical="center"/>
    </xf>
    <xf numFmtId="0" fontId="4" fillId="9" borderId="35" xfId="0" applyFont="1" applyFill="1" applyBorder="1" applyAlignment="1">
      <alignment horizontal="center" vertical="center"/>
    </xf>
    <xf numFmtId="0" fontId="4" fillId="9" borderId="57" xfId="0" applyFont="1" applyFill="1" applyBorder="1" applyAlignment="1">
      <alignment horizontal="center" vertical="center"/>
    </xf>
    <xf numFmtId="0" fontId="4" fillId="9" borderId="55" xfId="0" applyFont="1" applyFill="1" applyBorder="1" applyAlignment="1">
      <alignment horizontal="center" vertical="center"/>
    </xf>
    <xf numFmtId="0" fontId="4" fillId="9" borderId="51" xfId="0" applyFont="1" applyFill="1" applyBorder="1" applyAlignment="1">
      <alignment horizontal="center" vertical="center"/>
    </xf>
    <xf numFmtId="0" fontId="0" fillId="2" borderId="19" xfId="0" applyFill="1" applyBorder="1" applyAlignment="1">
      <alignment horizontal="center" vertical="center" wrapText="1"/>
    </xf>
    <xf numFmtId="0" fontId="0" fillId="10" borderId="1" xfId="0" applyFill="1" applyBorder="1" applyAlignment="1">
      <alignment horizontal="center" vertical="center"/>
    </xf>
    <xf numFmtId="0" fontId="0" fillId="10" borderId="23" xfId="0" applyFill="1" applyBorder="1" applyAlignment="1">
      <alignment horizontal="center" vertical="center"/>
    </xf>
    <xf numFmtId="0" fontId="2" fillId="0" borderId="32"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0" fillId="0" borderId="27" xfId="0" applyBorder="1" applyAlignment="1">
      <alignment horizontal="center" vertical="center" wrapText="1"/>
    </xf>
    <xf numFmtId="0" fontId="0" fillId="9" borderId="62" xfId="0" applyFill="1" applyBorder="1" applyAlignment="1">
      <alignment horizontal="center" vertical="center"/>
    </xf>
    <xf numFmtId="0" fontId="0" fillId="9" borderId="42" xfId="0" applyFill="1" applyBorder="1" applyAlignment="1">
      <alignment horizontal="center" vertical="center"/>
    </xf>
    <xf numFmtId="0" fontId="0" fillId="9" borderId="26" xfId="0" applyFill="1" applyBorder="1" applyAlignment="1">
      <alignment horizontal="center" vertical="center"/>
    </xf>
    <xf numFmtId="0" fontId="0" fillId="9" borderId="21" xfId="0" applyFill="1" applyBorder="1" applyAlignment="1">
      <alignment horizontal="center" vertical="center"/>
    </xf>
    <xf numFmtId="14" fontId="0" fillId="0" borderId="1" xfId="0" applyNumberFormat="1" applyBorder="1" applyAlignment="1">
      <alignment horizontal="center" vertical="center"/>
    </xf>
    <xf numFmtId="0" fontId="0" fillId="0" borderId="28" xfId="0" applyBorder="1" applyAlignment="1">
      <alignment horizontal="center" vertical="center" wrapText="1"/>
    </xf>
    <xf numFmtId="0" fontId="2" fillId="3" borderId="32" xfId="0" applyFont="1" applyFill="1" applyBorder="1" applyAlignment="1">
      <alignment horizontal="center" vertical="center" wrapText="1"/>
    </xf>
    <xf numFmtId="0" fontId="2" fillId="3" borderId="31" xfId="0" applyFont="1" applyFill="1" applyBorder="1" applyAlignment="1">
      <alignment horizontal="center" vertical="center" wrapText="1"/>
    </xf>
    <xf numFmtId="1" fontId="2" fillId="3" borderId="32" xfId="0" applyNumberFormat="1" applyFont="1" applyFill="1" applyBorder="1" applyAlignment="1">
      <alignment horizontal="center" vertical="center" wrapText="1"/>
    </xf>
    <xf numFmtId="1" fontId="2" fillId="3" borderId="31" xfId="0" applyNumberFormat="1" applyFont="1" applyFill="1" applyBorder="1" applyAlignment="1">
      <alignment horizontal="center" vertical="center" wrapText="1"/>
    </xf>
    <xf numFmtId="0" fontId="4" fillId="10" borderId="15" xfId="0" applyFont="1" applyFill="1" applyBorder="1" applyAlignment="1">
      <alignment horizontal="center" vertical="center"/>
    </xf>
    <xf numFmtId="0" fontId="4" fillId="10" borderId="1" xfId="0" applyFont="1" applyFill="1" applyBorder="1" applyAlignment="1">
      <alignment horizontal="center" vertical="center"/>
    </xf>
    <xf numFmtId="0" fontId="4" fillId="10" borderId="40" xfId="0" applyFont="1" applyFill="1" applyBorder="1" applyAlignment="1">
      <alignment horizontal="center" vertical="center"/>
    </xf>
    <xf numFmtId="0" fontId="0" fillId="0" borderId="24" xfId="0" applyBorder="1" applyAlignment="1">
      <alignment horizontal="left" vertical="center" wrapText="1"/>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4" fontId="0" fillId="0" borderId="32" xfId="0" applyNumberFormat="1" applyBorder="1" applyAlignment="1">
      <alignment horizontal="center" vertical="center" wrapText="1"/>
    </xf>
    <xf numFmtId="4" fontId="3" fillId="0" borderId="32" xfId="0" applyNumberFormat="1" applyFont="1" applyBorder="1" applyAlignment="1">
      <alignment horizontal="center" vertical="center" wrapText="1"/>
    </xf>
    <xf numFmtId="4" fontId="3" fillId="0" borderId="24" xfId="0" applyNumberFormat="1" applyFont="1" applyBorder="1" applyAlignment="1">
      <alignment horizontal="center" vertical="center" wrapText="1"/>
    </xf>
    <xf numFmtId="4" fontId="3" fillId="0" borderId="31" xfId="0" applyNumberFormat="1" applyFont="1" applyBorder="1" applyAlignment="1">
      <alignment horizontal="center" vertical="center" wrapText="1"/>
    </xf>
    <xf numFmtId="0" fontId="2" fillId="6" borderId="1" xfId="0" applyFont="1" applyFill="1" applyBorder="1" applyAlignment="1">
      <alignment horizontal="center" vertical="center" wrapText="1"/>
    </xf>
    <xf numFmtId="0" fontId="2" fillId="6" borderId="32" xfId="0" applyFont="1" applyFill="1" applyBorder="1" applyAlignment="1">
      <alignment horizontal="center" vertical="center" wrapText="1"/>
    </xf>
    <xf numFmtId="0" fontId="2" fillId="3" borderId="1" xfId="0" applyFont="1" applyFill="1" applyBorder="1" applyAlignment="1">
      <alignment horizontal="center" vertical="center" wrapText="1"/>
    </xf>
    <xf numFmtId="2" fontId="0" fillId="0" borderId="29" xfId="0" applyNumberFormat="1" applyBorder="1" applyAlignment="1">
      <alignment horizontal="center" vertical="center" wrapText="1"/>
    </xf>
    <xf numFmtId="2" fontId="0" fillId="0" borderId="25" xfId="0" applyNumberFormat="1" applyBorder="1" applyAlignment="1">
      <alignment horizontal="center" vertical="center" wrapText="1"/>
    </xf>
    <xf numFmtId="0" fontId="2" fillId="6" borderId="24" xfId="0" applyFont="1" applyFill="1" applyBorder="1" applyAlignment="1">
      <alignment horizontal="center" vertical="center" wrapText="1"/>
    </xf>
    <xf numFmtId="0" fontId="2" fillId="6" borderId="31" xfId="0" applyFont="1" applyFill="1" applyBorder="1" applyAlignment="1">
      <alignment horizontal="center" vertical="center" wrapText="1"/>
    </xf>
    <xf numFmtId="0" fontId="2" fillId="3" borderId="20" xfId="0" applyFont="1" applyFill="1" applyBorder="1" applyAlignment="1">
      <alignment horizontal="center" vertical="center" wrapText="1"/>
    </xf>
    <xf numFmtId="4" fontId="0" fillId="0" borderId="62" xfId="0" applyNumberFormat="1" applyBorder="1" applyAlignment="1">
      <alignment horizontal="center" vertical="top" wrapText="1"/>
    </xf>
    <xf numFmtId="4" fontId="0" fillId="0" borderId="42" xfId="0" applyNumberFormat="1" applyBorder="1" applyAlignment="1">
      <alignment horizontal="center" vertical="top" wrapText="1"/>
    </xf>
    <xf numFmtId="4" fontId="0" fillId="0" borderId="61" xfId="0" applyNumberFormat="1" applyBorder="1" applyAlignment="1">
      <alignment horizontal="center" vertical="top" wrapText="1"/>
    </xf>
    <xf numFmtId="0" fontId="2" fillId="3" borderId="40" xfId="0" applyFont="1" applyFill="1" applyBorder="1" applyAlignment="1">
      <alignment horizontal="center" vertical="center" wrapText="1"/>
    </xf>
    <xf numFmtId="0" fontId="2" fillId="3" borderId="51" xfId="0" applyFont="1" applyFill="1" applyBorder="1" applyAlignment="1">
      <alignment horizontal="center" vertical="center" wrapText="1"/>
    </xf>
    <xf numFmtId="0" fontId="2" fillId="3" borderId="1" xfId="0" applyFont="1" applyFill="1" applyBorder="1" applyAlignment="1">
      <alignment horizontal="center" vertical="center"/>
    </xf>
    <xf numFmtId="0" fontId="0" fillId="11" borderId="35" xfId="0" applyFill="1" applyBorder="1" applyAlignment="1">
      <alignment horizontal="center" vertical="center" wrapText="1"/>
    </xf>
    <xf numFmtId="0" fontId="0" fillId="11" borderId="57" xfId="0" applyFill="1" applyBorder="1" applyAlignment="1">
      <alignment horizontal="center" vertical="center" wrapText="1"/>
    </xf>
    <xf numFmtId="0" fontId="0" fillId="11" borderId="41" xfId="0" applyFill="1" applyBorder="1" applyAlignment="1">
      <alignment horizontal="center" vertical="center" wrapText="1"/>
    </xf>
    <xf numFmtId="0" fontId="0" fillId="0" borderId="35" xfId="0" applyBorder="1" applyAlignment="1">
      <alignment horizontal="center" vertical="top" wrapText="1"/>
    </xf>
    <xf numFmtId="0" fontId="0" fillId="0" borderId="57" xfId="0" applyBorder="1" applyAlignment="1">
      <alignment horizontal="center" vertical="top" wrapText="1"/>
    </xf>
    <xf numFmtId="0" fontId="0" fillId="0" borderId="41" xfId="0" applyBorder="1" applyAlignment="1">
      <alignment horizontal="center" vertical="top" wrapText="1"/>
    </xf>
    <xf numFmtId="14" fontId="22" fillId="6" borderId="29" xfId="0" applyNumberFormat="1" applyFont="1" applyFill="1" applyBorder="1" applyAlignment="1">
      <alignment horizontal="center" vertical="center"/>
    </xf>
    <xf numFmtId="14" fontId="22" fillId="6" borderId="24" xfId="0" applyNumberFormat="1" applyFont="1" applyFill="1" applyBorder="1" applyAlignment="1">
      <alignment horizontal="center" vertical="center"/>
    </xf>
    <xf numFmtId="14" fontId="22" fillId="6" borderId="25" xfId="0" applyNumberFormat="1" applyFont="1" applyFill="1" applyBorder="1" applyAlignment="1">
      <alignment horizontal="center" vertical="center"/>
    </xf>
    <xf numFmtId="4" fontId="0" fillId="0" borderId="25" xfId="0" applyNumberFormat="1" applyBorder="1" applyAlignment="1">
      <alignment horizontal="center"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63"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6" borderId="25"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60"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6" borderId="40" xfId="0" applyFont="1" applyFill="1" applyBorder="1" applyAlignment="1">
      <alignment horizontal="center" vertical="center" wrapText="1"/>
    </xf>
    <xf numFmtId="0" fontId="2" fillId="6" borderId="51" xfId="0" applyFont="1" applyFill="1" applyBorder="1" applyAlignment="1">
      <alignment horizontal="center" vertical="center" wrapText="1"/>
    </xf>
    <xf numFmtId="0" fontId="0" fillId="0" borderId="27" xfId="0" applyBorder="1" applyAlignment="1">
      <alignment horizontal="center" vertical="center"/>
    </xf>
    <xf numFmtId="0" fontId="0" fillId="0" borderId="54" xfId="0" applyBorder="1" applyAlignment="1">
      <alignment horizontal="center" vertical="center"/>
    </xf>
    <xf numFmtId="2" fontId="0" fillId="0" borderId="35" xfId="0" applyNumberFormat="1" applyBorder="1" applyAlignment="1">
      <alignment horizontal="center" vertical="center" wrapText="1"/>
    </xf>
    <xf numFmtId="2" fontId="0" fillId="0" borderId="57" xfId="0" applyNumberFormat="1" applyBorder="1" applyAlignment="1">
      <alignment horizontal="center" vertical="center" wrapText="1"/>
    </xf>
    <xf numFmtId="0" fontId="2" fillId="3" borderId="45" xfId="0" applyFont="1" applyFill="1" applyBorder="1" applyAlignment="1">
      <alignment horizontal="center" vertical="center" wrapText="1"/>
    </xf>
    <xf numFmtId="0" fontId="2" fillId="3" borderId="23" xfId="0" applyFont="1" applyFill="1" applyBorder="1" applyAlignment="1">
      <alignment horizontal="center" vertical="center"/>
    </xf>
    <xf numFmtId="0" fontId="2" fillId="3" borderId="19" xfId="0" applyFont="1" applyFill="1" applyBorder="1" applyAlignment="1">
      <alignment horizontal="center" vertical="center"/>
    </xf>
    <xf numFmtId="0" fontId="8" fillId="5" borderId="14"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17" xfId="0" applyFont="1" applyFill="1" applyBorder="1" applyAlignment="1">
      <alignment horizontal="center" vertical="center"/>
    </xf>
    <xf numFmtId="0" fontId="8" fillId="5" borderId="18" xfId="0" applyFont="1" applyFill="1" applyBorder="1" applyAlignment="1">
      <alignment horizontal="center" vertical="center"/>
    </xf>
    <xf numFmtId="0" fontId="8" fillId="5" borderId="52" xfId="0" applyFont="1" applyFill="1" applyBorder="1" applyAlignment="1">
      <alignment horizontal="center" vertical="center"/>
    </xf>
    <xf numFmtId="0" fontId="8" fillId="5" borderId="36" xfId="0" applyFont="1" applyFill="1" applyBorder="1" applyAlignment="1">
      <alignment horizontal="center" vertical="center"/>
    </xf>
    <xf numFmtId="0" fontId="8" fillId="5" borderId="37" xfId="0" applyFont="1" applyFill="1" applyBorder="1" applyAlignment="1">
      <alignment horizontal="center" vertical="center"/>
    </xf>
    <xf numFmtId="0" fontId="8" fillId="5" borderId="38" xfId="0" applyFont="1" applyFill="1" applyBorder="1" applyAlignment="1">
      <alignment horizontal="center" vertical="center"/>
    </xf>
    <xf numFmtId="0" fontId="2" fillId="3" borderId="43"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0" fillId="0" borderId="33" xfId="0" applyBorder="1" applyAlignment="1">
      <alignment horizontal="center" vertical="top" wrapText="1"/>
    </xf>
    <xf numFmtId="0" fontId="0" fillId="0" borderId="58" xfId="0" applyBorder="1" applyAlignment="1">
      <alignment horizontal="center" vertical="top" wrapText="1"/>
    </xf>
    <xf numFmtId="0" fontId="0" fillId="0" borderId="56" xfId="0" applyBorder="1" applyAlignment="1">
      <alignment horizontal="center" vertical="top" wrapText="1"/>
    </xf>
    <xf numFmtId="0" fontId="0" fillId="11" borderId="29" xfId="0" applyFill="1" applyBorder="1" applyAlignment="1">
      <alignment horizontal="center" vertical="center" wrapText="1"/>
    </xf>
    <xf numFmtId="0" fontId="0" fillId="11" borderId="24" xfId="0" applyFill="1" applyBorder="1" applyAlignment="1">
      <alignment horizontal="center" vertical="center" wrapText="1"/>
    </xf>
    <xf numFmtId="0" fontId="0" fillId="11" borderId="25" xfId="0" applyFill="1" applyBorder="1" applyAlignment="1">
      <alignment horizontal="center" vertical="center" wrapText="1"/>
    </xf>
    <xf numFmtId="0" fontId="9" fillId="5" borderId="17" xfId="0" applyFont="1" applyFill="1" applyBorder="1" applyAlignment="1">
      <alignment horizontal="center" vertical="center"/>
    </xf>
    <xf numFmtId="0" fontId="9" fillId="5" borderId="18" xfId="0" applyFont="1" applyFill="1" applyBorder="1" applyAlignment="1">
      <alignment horizontal="center" vertical="center"/>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5" xfId="0" applyBorder="1" applyAlignment="1">
      <alignment horizontal="center" vertical="center"/>
    </xf>
    <xf numFmtId="0" fontId="0" fillId="0" borderId="57" xfId="0" applyBorder="1" applyAlignment="1">
      <alignment horizontal="center" vertical="center"/>
    </xf>
    <xf numFmtId="0" fontId="0" fillId="0" borderId="41" xfId="0" applyBorder="1" applyAlignment="1">
      <alignment horizontal="center" vertical="center"/>
    </xf>
    <xf numFmtId="0" fontId="0" fillId="11" borderId="33" xfId="0" applyFill="1" applyBorder="1" applyAlignment="1">
      <alignment horizontal="center" vertical="center" wrapText="1"/>
    </xf>
    <xf numFmtId="0" fontId="0" fillId="11" borderId="58" xfId="0" applyFill="1" applyBorder="1" applyAlignment="1">
      <alignment horizontal="center" vertical="center" wrapText="1"/>
    </xf>
    <xf numFmtId="0" fontId="0" fillId="11" borderId="56" xfId="0" applyFill="1" applyBorder="1" applyAlignment="1">
      <alignment horizontal="center" vertical="center" wrapText="1"/>
    </xf>
    <xf numFmtId="0" fontId="0" fillId="6" borderId="5" xfId="0" applyFill="1" applyBorder="1" applyAlignment="1">
      <alignment horizontal="center" vertical="center"/>
    </xf>
    <xf numFmtId="0" fontId="0" fillId="6" borderId="10" xfId="0" applyFill="1" applyBorder="1" applyAlignment="1">
      <alignment horizontal="center" vertical="center"/>
    </xf>
    <xf numFmtId="0" fontId="0" fillId="6" borderId="6" xfId="0" applyFill="1" applyBorder="1" applyAlignment="1">
      <alignment horizontal="center" vertical="center"/>
    </xf>
    <xf numFmtId="0" fontId="0" fillId="6" borderId="7" xfId="0" applyFill="1" applyBorder="1" applyAlignment="1">
      <alignment horizontal="center" vertical="center"/>
    </xf>
    <xf numFmtId="0" fontId="0" fillId="6" borderId="0" xfId="0" applyFill="1" applyAlignment="1">
      <alignment horizontal="center" vertical="center"/>
    </xf>
    <xf numFmtId="0" fontId="0" fillId="6" borderId="8" xfId="0" applyFill="1" applyBorder="1" applyAlignment="1">
      <alignment horizontal="center" vertical="center"/>
    </xf>
    <xf numFmtId="0" fontId="0" fillId="6" borderId="11" xfId="0" applyFill="1" applyBorder="1" applyAlignment="1">
      <alignment horizontal="center" vertical="center"/>
    </xf>
    <xf numFmtId="0" fontId="1" fillId="6" borderId="2"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2" xfId="0" applyFont="1" applyFill="1" applyBorder="1" applyAlignment="1">
      <alignment horizontal="center" vertical="center" wrapText="1"/>
    </xf>
    <xf numFmtId="14" fontId="1" fillId="0" borderId="2" xfId="0" applyNumberFormat="1" applyFont="1" applyBorder="1" applyAlignment="1">
      <alignment horizontal="center" vertical="center" wrapText="1"/>
    </xf>
    <xf numFmtId="0" fontId="0" fillId="11" borderId="31" xfId="0" applyFill="1" applyBorder="1" applyAlignment="1">
      <alignment horizontal="center" vertical="center" wrapText="1"/>
    </xf>
    <xf numFmtId="0" fontId="0" fillId="11" borderId="18" xfId="0" quotePrefix="1" applyFill="1" applyBorder="1" applyAlignment="1">
      <alignment horizontal="center" vertical="center" wrapText="1"/>
    </xf>
    <xf numFmtId="0" fontId="0" fillId="11" borderId="19" xfId="0" applyFill="1" applyBorder="1" applyAlignment="1">
      <alignment horizontal="center" vertical="center" wrapText="1"/>
    </xf>
    <xf numFmtId="0" fontId="0" fillId="11" borderId="21" xfId="0" applyFill="1" applyBorder="1" applyAlignment="1">
      <alignment horizontal="center" vertical="center" wrapText="1"/>
    </xf>
    <xf numFmtId="0" fontId="0" fillId="11" borderId="44" xfId="0" applyFill="1" applyBorder="1" applyAlignment="1">
      <alignment horizontal="center" vertical="center" wrapText="1"/>
    </xf>
    <xf numFmtId="0" fontId="22" fillId="0" borderId="14" xfId="0" applyFont="1" applyBorder="1" applyAlignment="1">
      <alignment horizontal="center" vertical="center"/>
    </xf>
    <xf numFmtId="0" fontId="22" fillId="0" borderId="15" xfId="0" applyFont="1" applyBorder="1" applyAlignment="1">
      <alignment horizontal="center" vertical="center"/>
    </xf>
    <xf numFmtId="0" fontId="22" fillId="0" borderId="16" xfId="0" applyFont="1" applyBorder="1" applyAlignment="1">
      <alignment horizontal="center" vertical="center"/>
    </xf>
    <xf numFmtId="0" fontId="30" fillId="0" borderId="29" xfId="0" applyFont="1" applyBorder="1" applyAlignment="1">
      <alignment horizontal="center" vertical="center" wrapText="1"/>
    </xf>
    <xf numFmtId="0" fontId="30" fillId="0" borderId="24" xfId="0" applyFont="1" applyBorder="1" applyAlignment="1">
      <alignment horizontal="center" vertical="center" wrapText="1"/>
    </xf>
    <xf numFmtId="0" fontId="30" fillId="0" borderId="25" xfId="0" applyFont="1" applyBorder="1" applyAlignment="1">
      <alignment horizontal="center" vertical="center" wrapText="1"/>
    </xf>
    <xf numFmtId="0" fontId="0" fillId="0" borderId="33" xfId="0" applyBorder="1" applyAlignment="1">
      <alignment horizontal="center" vertical="center" wrapText="1"/>
    </xf>
    <xf numFmtId="0" fontId="0" fillId="2" borderId="1" xfId="0" applyFill="1" applyBorder="1" applyAlignment="1">
      <alignment horizontal="center" vertical="center"/>
    </xf>
    <xf numFmtId="0" fontId="0" fillId="0" borderId="32" xfId="0" applyBorder="1" applyAlignment="1">
      <alignment horizontal="center" vertical="top"/>
    </xf>
    <xf numFmtId="0" fontId="0" fillId="0" borderId="24" xfId="0" applyBorder="1" applyAlignment="1">
      <alignment horizontal="center" vertical="top"/>
    </xf>
    <xf numFmtId="0" fontId="0" fillId="0" borderId="31" xfId="0" applyBorder="1" applyAlignment="1">
      <alignment horizontal="center" vertical="top"/>
    </xf>
    <xf numFmtId="0" fontId="0" fillId="0" borderId="30" xfId="0" applyBorder="1" applyAlignment="1">
      <alignment horizontal="center" vertical="center"/>
    </xf>
    <xf numFmtId="2" fontId="0" fillId="12" borderId="1" xfId="0" applyNumberFormat="1" applyFill="1" applyBorder="1" applyAlignment="1">
      <alignment horizontal="center" vertical="center" wrapText="1"/>
    </xf>
    <xf numFmtId="0" fontId="25" fillId="0" borderId="1" xfId="0" applyFont="1" applyBorder="1" applyAlignment="1">
      <alignment horizontal="center" vertical="center"/>
    </xf>
    <xf numFmtId="0" fontId="26" fillId="3" borderId="1" xfId="0" applyFont="1" applyFill="1" applyBorder="1" applyAlignment="1">
      <alignment horizontal="center" vertical="center" wrapText="1"/>
    </xf>
    <xf numFmtId="0" fontId="0" fillId="6" borderId="1" xfId="0" applyFill="1" applyBorder="1" applyAlignment="1">
      <alignment horizontal="center" vertical="center" wrapText="1"/>
    </xf>
    <xf numFmtId="14" fontId="0" fillId="0" borderId="24" xfId="0" applyNumberFormat="1" applyBorder="1" applyAlignment="1">
      <alignment horizontal="center" vertical="center"/>
    </xf>
    <xf numFmtId="14" fontId="0" fillId="0" borderId="31" xfId="0" applyNumberFormat="1" applyBorder="1" applyAlignment="1">
      <alignment horizontal="center" vertical="center"/>
    </xf>
    <xf numFmtId="0" fontId="22" fillId="2" borderId="44" xfId="0" applyFont="1" applyFill="1" applyBorder="1" applyAlignment="1">
      <alignment horizontal="center" vertical="center" wrapText="1"/>
    </xf>
    <xf numFmtId="0" fontId="22" fillId="2" borderId="57" xfId="0" applyFont="1" applyFill="1" applyBorder="1" applyAlignment="1">
      <alignment horizontal="center" vertical="center" wrapText="1"/>
    </xf>
    <xf numFmtId="0" fontId="22" fillId="2" borderId="55" xfId="0" applyFont="1" applyFill="1" applyBorder="1" applyAlignment="1">
      <alignment horizontal="center" vertical="center" wrapText="1"/>
    </xf>
    <xf numFmtId="0" fontId="22" fillId="0" borderId="31" xfId="0" applyFont="1" applyBorder="1" applyAlignment="1">
      <alignment horizontal="center" vertical="center" wrapText="1"/>
    </xf>
    <xf numFmtId="0" fontId="25" fillId="0" borderId="32" xfId="0" applyFont="1" applyBorder="1" applyAlignment="1">
      <alignment horizontal="center" vertical="center"/>
    </xf>
    <xf numFmtId="0" fontId="25" fillId="0" borderId="24" xfId="0" applyFont="1" applyBorder="1" applyAlignment="1">
      <alignment horizontal="center" vertical="center"/>
    </xf>
    <xf numFmtId="0" fontId="25" fillId="0" borderId="31" xfId="0" applyFont="1" applyBorder="1" applyAlignment="1">
      <alignment horizontal="center" vertical="center"/>
    </xf>
    <xf numFmtId="1" fontId="26" fillId="3" borderId="1" xfId="0" applyNumberFormat="1" applyFont="1" applyFill="1" applyBorder="1" applyAlignment="1">
      <alignment horizontal="center" vertical="center" wrapText="1"/>
    </xf>
    <xf numFmtId="0" fontId="0" fillId="0" borderId="56" xfId="0" applyBorder="1" applyAlignment="1">
      <alignment horizontal="center" vertical="center"/>
    </xf>
    <xf numFmtId="0" fontId="22" fillId="0" borderId="19" xfId="0" applyFont="1" applyBorder="1" applyAlignment="1">
      <alignment horizontal="center" vertical="center" wrapText="1"/>
    </xf>
    <xf numFmtId="0" fontId="27" fillId="2" borderId="24" xfId="0" applyFont="1" applyFill="1" applyBorder="1" applyAlignment="1">
      <alignment horizontal="center" vertical="center" wrapText="1"/>
    </xf>
    <xf numFmtId="0" fontId="27" fillId="2" borderId="24" xfId="0" applyFont="1" applyFill="1" applyBorder="1" applyAlignment="1">
      <alignment horizontal="center" vertical="center"/>
    </xf>
    <xf numFmtId="0" fontId="27" fillId="2" borderId="31" xfId="0" applyFont="1" applyFill="1" applyBorder="1" applyAlignment="1">
      <alignment horizontal="center" vertical="center"/>
    </xf>
    <xf numFmtId="0" fontId="27" fillId="0" borderId="24" xfId="0" applyFont="1" applyBorder="1" applyAlignment="1">
      <alignment horizontal="center" vertical="center"/>
    </xf>
    <xf numFmtId="0" fontId="27" fillId="0" borderId="31" xfId="0" applyFont="1" applyBorder="1" applyAlignment="1">
      <alignment horizontal="center" vertical="center"/>
    </xf>
    <xf numFmtId="2" fontId="27" fillId="2" borderId="24" xfId="0" applyNumberFormat="1" applyFont="1" applyFill="1" applyBorder="1" applyAlignment="1">
      <alignment horizontal="center" vertical="center" wrapText="1"/>
    </xf>
    <xf numFmtId="2" fontId="27" fillId="2" borderId="31" xfId="0" applyNumberFormat="1" applyFont="1" applyFill="1" applyBorder="1" applyAlignment="1">
      <alignment horizontal="center" vertical="center" wrapText="1"/>
    </xf>
    <xf numFmtId="4" fontId="4" fillId="2" borderId="31" xfId="0" applyNumberFormat="1"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4" fontId="24" fillId="2" borderId="44" xfId="0" applyNumberFormat="1" applyFont="1" applyFill="1" applyBorder="1" applyAlignment="1">
      <alignment horizontal="center" vertical="center" wrapText="1"/>
    </xf>
    <xf numFmtId="4" fontId="23" fillId="2" borderId="57" xfId="0" applyNumberFormat="1" applyFont="1" applyFill="1" applyBorder="1" applyAlignment="1">
      <alignment horizontal="center" vertical="center" wrapText="1"/>
    </xf>
    <xf numFmtId="4" fontId="23" fillId="2" borderId="55" xfId="0" applyNumberFormat="1" applyFont="1" applyFill="1" applyBorder="1" applyAlignment="1">
      <alignment horizontal="center" vertical="center" wrapText="1"/>
    </xf>
    <xf numFmtId="4" fontId="27" fillId="2" borderId="1" xfId="0" applyNumberFormat="1" applyFont="1" applyFill="1" applyBorder="1" applyAlignment="1">
      <alignment horizontal="center" vertical="center" wrapText="1"/>
    </xf>
    <xf numFmtId="14" fontId="27" fillId="6" borderId="1" xfId="0" applyNumberFormat="1" applyFont="1" applyFill="1" applyBorder="1" applyAlignment="1">
      <alignment horizontal="center" vertical="center"/>
    </xf>
    <xf numFmtId="0" fontId="27" fillId="2" borderId="1" xfId="0" applyFont="1" applyFill="1" applyBorder="1" applyAlignment="1">
      <alignment horizontal="center" vertical="center" wrapText="1"/>
    </xf>
    <xf numFmtId="0" fontId="27" fillId="2" borderId="58" xfId="0" applyFont="1" applyFill="1" applyBorder="1" applyAlignment="1">
      <alignment horizontal="center" vertical="center" wrapText="1"/>
    </xf>
    <xf numFmtId="0" fontId="27" fillId="2" borderId="56" xfId="0" applyFont="1" applyFill="1" applyBorder="1" applyAlignment="1">
      <alignment horizontal="center" vertical="center" wrapText="1"/>
    </xf>
    <xf numFmtId="4" fontId="2" fillId="2" borderId="44" xfId="0" applyNumberFormat="1" applyFont="1" applyFill="1" applyBorder="1" applyAlignment="1">
      <alignment horizontal="center" vertical="center" wrapText="1"/>
    </xf>
    <xf numFmtId="4" fontId="4" fillId="2" borderId="57" xfId="0" applyNumberFormat="1" applyFont="1" applyFill="1" applyBorder="1" applyAlignment="1">
      <alignment horizontal="center" vertical="center" wrapText="1"/>
    </xf>
    <xf numFmtId="4" fontId="4" fillId="2" borderId="55" xfId="0" applyNumberFormat="1" applyFont="1" applyFill="1" applyBorder="1" applyAlignment="1">
      <alignment horizontal="center" vertical="center" wrapText="1"/>
    </xf>
    <xf numFmtId="0" fontId="27" fillId="6" borderId="32" xfId="0" applyFont="1" applyFill="1" applyBorder="1" applyAlignment="1">
      <alignment horizontal="center" vertical="center" wrapText="1"/>
    </xf>
    <xf numFmtId="0" fontId="27" fillId="6" borderId="24" xfId="0" applyFont="1" applyFill="1" applyBorder="1" applyAlignment="1">
      <alignment horizontal="center" vertical="center" wrapText="1"/>
    </xf>
    <xf numFmtId="0" fontId="27" fillId="6" borderId="25" xfId="0" applyFont="1" applyFill="1" applyBorder="1" applyAlignment="1">
      <alignment horizontal="center" vertical="center" wrapText="1"/>
    </xf>
    <xf numFmtId="0" fontId="27" fillId="2" borderId="32" xfId="0" applyFont="1" applyFill="1" applyBorder="1" applyAlignment="1">
      <alignment horizontal="center" vertical="center" wrapText="1"/>
    </xf>
    <xf numFmtId="0" fontId="27" fillId="2" borderId="25" xfId="0" applyFont="1" applyFill="1" applyBorder="1" applyAlignment="1">
      <alignment horizontal="center" vertical="center" wrapText="1"/>
    </xf>
    <xf numFmtId="14" fontId="27" fillId="6" borderId="24" xfId="0" applyNumberFormat="1" applyFont="1" applyFill="1" applyBorder="1" applyAlignment="1">
      <alignment horizontal="center" vertical="center"/>
    </xf>
    <xf numFmtId="14" fontId="27" fillId="6" borderId="31" xfId="0" applyNumberFormat="1" applyFont="1" applyFill="1" applyBorder="1" applyAlignment="1">
      <alignment horizontal="center" vertical="center"/>
    </xf>
    <xf numFmtId="4" fontId="27" fillId="2" borderId="24" xfId="0" applyNumberFormat="1" applyFont="1" applyFill="1" applyBorder="1" applyAlignment="1">
      <alignment horizontal="center" vertical="center" wrapText="1"/>
    </xf>
    <xf numFmtId="4" fontId="27" fillId="2" borderId="31" xfId="0" applyNumberFormat="1" applyFont="1" applyFill="1" applyBorder="1" applyAlignment="1">
      <alignment horizontal="center" vertical="center" wrapText="1"/>
    </xf>
    <xf numFmtId="0" fontId="0" fillId="2" borderId="56" xfId="0" applyFill="1" applyBorder="1" applyAlignment="1">
      <alignment horizontal="center" vertical="center" wrapText="1"/>
    </xf>
    <xf numFmtId="0" fontId="0" fillId="2" borderId="31" xfId="0" applyFill="1" applyBorder="1" applyAlignment="1">
      <alignment horizontal="center" vertical="center" wrapText="1"/>
    </xf>
    <xf numFmtId="0" fontId="22" fillId="0" borderId="29" xfId="0" applyFont="1" applyBorder="1" applyAlignment="1">
      <alignment horizontal="center" vertical="center" wrapText="1"/>
    </xf>
    <xf numFmtId="4" fontId="0" fillId="2" borderId="29" xfId="0" applyNumberFormat="1" applyFill="1" applyBorder="1" applyAlignment="1">
      <alignment horizontal="center" vertical="center" wrapText="1"/>
    </xf>
    <xf numFmtId="0" fontId="3" fillId="0" borderId="32"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31" xfId="0" applyFont="1" applyBorder="1" applyAlignment="1">
      <alignment horizontal="center" vertical="center" wrapText="1"/>
    </xf>
    <xf numFmtId="0" fontId="0" fillId="0" borderId="13" xfId="0" applyBorder="1" applyAlignment="1">
      <alignment horizontal="center" vertical="center"/>
    </xf>
    <xf numFmtId="0" fontId="0" fillId="0" borderId="0" xfId="0" applyAlignment="1">
      <alignment horizontal="center" vertical="center"/>
    </xf>
    <xf numFmtId="0" fontId="0" fillId="0" borderId="60" xfId="0" applyBorder="1" applyAlignment="1">
      <alignment horizontal="center" vertical="center"/>
    </xf>
    <xf numFmtId="0" fontId="21" fillId="0" borderId="1" xfId="0" applyFont="1" applyBorder="1" applyAlignment="1">
      <alignment horizontal="left" vertical="center" wrapText="1"/>
    </xf>
    <xf numFmtId="0" fontId="0" fillId="0" borderId="44" xfId="0" applyBorder="1" applyAlignment="1">
      <alignment horizontal="center" vertical="center"/>
    </xf>
    <xf numFmtId="0" fontId="0" fillId="0" borderId="30" xfId="0" applyBorder="1" applyAlignment="1">
      <alignment horizontal="center" vertical="center" wrapText="1"/>
    </xf>
    <xf numFmtId="0" fontId="0" fillId="0" borderId="39" xfId="0" applyBorder="1" applyAlignment="1">
      <alignment horizontal="left" vertical="center" wrapText="1"/>
    </xf>
    <xf numFmtId="0" fontId="30" fillId="11" borderId="29" xfId="0" applyFont="1" applyFill="1" applyBorder="1" applyAlignment="1">
      <alignment horizontal="center" vertical="center" wrapText="1"/>
    </xf>
    <xf numFmtId="0" fontId="30" fillId="11" borderId="24" xfId="0" applyFont="1" applyFill="1" applyBorder="1" applyAlignment="1">
      <alignment horizontal="center" vertical="center" wrapText="1"/>
    </xf>
    <xf numFmtId="0" fontId="30" fillId="11" borderId="25" xfId="0" applyFont="1" applyFill="1" applyBorder="1" applyAlignment="1">
      <alignment horizontal="center" vertical="center" wrapText="1"/>
    </xf>
    <xf numFmtId="0" fontId="22" fillId="11" borderId="29" xfId="0" applyFont="1" applyFill="1" applyBorder="1" applyAlignment="1">
      <alignment horizontal="center" vertical="center" wrapText="1"/>
    </xf>
    <xf numFmtId="0" fontId="22" fillId="11" borderId="24" xfId="0" applyFont="1" applyFill="1" applyBorder="1" applyAlignment="1">
      <alignment horizontal="center" vertical="center" wrapText="1"/>
    </xf>
    <xf numFmtId="0" fontId="22" fillId="11" borderId="25" xfId="0" applyFont="1" applyFill="1" applyBorder="1" applyAlignment="1">
      <alignment horizontal="center" vertical="center" wrapText="1"/>
    </xf>
    <xf numFmtId="0" fontId="22" fillId="13" borderId="29" xfId="0" applyFont="1" applyFill="1" applyBorder="1" applyAlignment="1">
      <alignment horizontal="center" vertical="center" wrapText="1"/>
    </xf>
    <xf numFmtId="0" fontId="22" fillId="13" borderId="24" xfId="0" applyFont="1" applyFill="1" applyBorder="1" applyAlignment="1">
      <alignment horizontal="center" vertical="center" wrapText="1"/>
    </xf>
    <xf numFmtId="0" fontId="22" fillId="13" borderId="31" xfId="0" applyFont="1" applyFill="1" applyBorder="1" applyAlignment="1">
      <alignment horizontal="center" vertical="center" wrapText="1"/>
    </xf>
    <xf numFmtId="0" fontId="22" fillId="13" borderId="32" xfId="0" applyFont="1" applyFill="1" applyBorder="1" applyAlignment="1">
      <alignment horizontal="center" vertical="center" wrapText="1"/>
    </xf>
    <xf numFmtId="0" fontId="22" fillId="0" borderId="24" xfId="0" applyFont="1" applyBorder="1" applyAlignment="1">
      <alignment horizontal="center" vertical="center"/>
    </xf>
    <xf numFmtId="0" fontId="22" fillId="0" borderId="25" xfId="0" applyFont="1" applyBorder="1" applyAlignment="1">
      <alignment horizontal="center" vertical="center"/>
    </xf>
    <xf numFmtId="0" fontId="10" fillId="0" borderId="0" xfId="0" applyFont="1" applyAlignment="1">
      <alignment horizontal="center"/>
    </xf>
  </cellXfs>
  <cellStyles count="9">
    <cellStyle name="Hipervínculo 2" xfId="4" xr:uid="{00000000-0005-0000-0000-000000000000}"/>
    <cellStyle name="Hyperlink" xfId="8" xr:uid="{00000000-000B-0000-0000-000008000000}"/>
    <cellStyle name="Normal" xfId="0" builtinId="0"/>
    <cellStyle name="Normal 2" xfId="1" xr:uid="{00000000-0005-0000-0000-000002000000}"/>
    <cellStyle name="Normal 3" xfId="2" xr:uid="{00000000-0005-0000-0000-000003000000}"/>
    <cellStyle name="Normal 3 2" xfId="6" xr:uid="{00000000-0005-0000-0000-000004000000}"/>
    <cellStyle name="Normal 4" xfId="5" xr:uid="{00000000-0005-0000-0000-000005000000}"/>
    <cellStyle name="Porcentaje 2" xfId="3" xr:uid="{00000000-0005-0000-0000-000006000000}"/>
    <cellStyle name="Porcentaje 2 2" xfId="7" xr:uid="{B58C9450-C2FA-44EE-8DC5-344497AF7907}"/>
  </cellStyles>
  <dxfs count="16">
    <dxf>
      <fill>
        <patternFill>
          <bgColor rgb="FF92D050"/>
        </patternFill>
      </fill>
    </dxf>
    <dxf>
      <fill>
        <patternFill>
          <bgColor rgb="FFFFFF00"/>
        </patternFill>
      </fill>
    </dxf>
    <dxf>
      <fill>
        <patternFill>
          <bgColor theme="9"/>
        </patternFill>
      </fill>
    </dxf>
    <dxf>
      <fill>
        <patternFill>
          <bgColor rgb="FFFF0000"/>
        </patternFill>
      </fill>
    </dxf>
    <dxf>
      <fill>
        <patternFill>
          <bgColor rgb="FF92D050"/>
        </patternFill>
      </fill>
    </dxf>
    <dxf>
      <fill>
        <patternFill>
          <bgColor rgb="FFFFFF00"/>
        </patternFill>
      </fill>
    </dxf>
    <dxf>
      <fill>
        <patternFill>
          <bgColor theme="9"/>
        </patternFill>
      </fill>
    </dxf>
    <dxf>
      <fill>
        <patternFill>
          <bgColor rgb="FFFF0000"/>
        </patternFill>
      </fill>
    </dxf>
    <dxf>
      <fill>
        <patternFill>
          <bgColor rgb="FF92D050"/>
        </patternFill>
      </fill>
    </dxf>
    <dxf>
      <fill>
        <patternFill>
          <bgColor rgb="FFFFFF00"/>
        </patternFill>
      </fill>
    </dxf>
    <dxf>
      <fill>
        <patternFill>
          <bgColor theme="9"/>
        </patternFill>
      </fill>
    </dxf>
    <dxf>
      <fill>
        <patternFill>
          <bgColor rgb="FFFF0000"/>
        </patternFill>
      </fill>
    </dxf>
    <dxf>
      <fill>
        <patternFill>
          <bgColor rgb="FF92D050"/>
        </patternFill>
      </fill>
    </dxf>
    <dxf>
      <fill>
        <patternFill>
          <bgColor rgb="FFFFFF00"/>
        </patternFill>
      </fill>
    </dxf>
    <dxf>
      <fill>
        <patternFill>
          <bgColor theme="9"/>
        </patternFill>
      </fill>
    </dxf>
    <dxf>
      <fill>
        <patternFill>
          <bgColor rgb="FFFF0000"/>
        </patternFill>
      </fill>
    </dxf>
  </dxfs>
  <tableStyles count="1" defaultTableStyle="TableStyleMedium2" defaultPivotStyle="PivotStyleLight16">
    <tableStyle name="Invisible" pivot="0" table="0" count="0" xr9:uid="{00000000-0011-0000-FFFF-FFFF00000000}"/>
  </tableStyles>
  <colors>
    <mruColors>
      <color rgb="FF70E672"/>
      <color rgb="FF227852"/>
      <color rgb="FF66FF33"/>
      <color rgb="FFFCFEBA"/>
      <color rgb="FFFFFFCC"/>
      <color rgb="FF960516"/>
      <color rgb="FFFFFB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7.xml"/><Relationship Id="rId39" Type="http://schemas.openxmlformats.org/officeDocument/2006/relationships/styles" Target="styles.xml"/><Relationship Id="rId21" Type="http://schemas.openxmlformats.org/officeDocument/2006/relationships/externalLink" Target="externalLinks/externalLink2.xml"/><Relationship Id="rId34" Type="http://schemas.openxmlformats.org/officeDocument/2006/relationships/externalLink" Target="externalLinks/externalLink15.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externalLink" Target="externalLinks/externalLink10.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32" Type="http://schemas.openxmlformats.org/officeDocument/2006/relationships/externalLink" Target="externalLinks/externalLink13.xml"/><Relationship Id="rId37" Type="http://schemas.openxmlformats.org/officeDocument/2006/relationships/externalLink" Target="externalLinks/externalLink18.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externalLink" Target="externalLinks/externalLink9.xml"/><Relationship Id="rId36" Type="http://schemas.openxmlformats.org/officeDocument/2006/relationships/externalLink" Target="externalLinks/externalLink1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2.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externalLink" Target="externalLinks/externalLink8.xml"/><Relationship Id="rId30" Type="http://schemas.openxmlformats.org/officeDocument/2006/relationships/externalLink" Target="externalLinks/externalLink11.xml"/><Relationship Id="rId35" Type="http://schemas.openxmlformats.org/officeDocument/2006/relationships/externalLink" Target="externalLinks/externalLink16.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33" Type="http://schemas.openxmlformats.org/officeDocument/2006/relationships/externalLink" Target="externalLinks/externalLink14.xml"/><Relationship Id="rId38"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17433</xdr:colOff>
      <xdr:row>0</xdr:row>
      <xdr:rowOff>0</xdr:rowOff>
    </xdr:from>
    <xdr:ext cx="952499" cy="660121"/>
    <xdr:pic>
      <xdr:nvPicPr>
        <xdr:cNvPr id="2" name="9 Imagen" descr="LOGO SED.jpg">
          <a:extLst>
            <a:ext uri="{FF2B5EF4-FFF2-40B4-BE49-F238E27FC236}">
              <a16:creationId xmlns:a16="http://schemas.microsoft.com/office/drawing/2014/main" id="{46E4820A-3CA5-4ECB-9278-44A1995251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258" y="0"/>
          <a:ext cx="952499" cy="6601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17433</xdr:colOff>
      <xdr:row>0</xdr:row>
      <xdr:rowOff>0</xdr:rowOff>
    </xdr:from>
    <xdr:ext cx="952499" cy="660121"/>
    <xdr:pic>
      <xdr:nvPicPr>
        <xdr:cNvPr id="2" name="9 Imagen" descr="LOGO SED.jpg">
          <a:extLst>
            <a:ext uri="{FF2B5EF4-FFF2-40B4-BE49-F238E27FC236}">
              <a16:creationId xmlns:a16="http://schemas.microsoft.com/office/drawing/2014/main" id="{640AF0E7-3C9E-4897-A8DD-DA1E84BC5E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433" y="0"/>
          <a:ext cx="952499" cy="6601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-161925</xdr:rowOff>
    </xdr:from>
    <xdr:ext cx="0" cy="0"/>
    <xdr:pic>
      <xdr:nvPicPr>
        <xdr:cNvPr id="2" name="9 Imagen" descr="LOGO SED.jpg">
          <a:extLst>
            <a:ext uri="{FF2B5EF4-FFF2-40B4-BE49-F238E27FC236}">
              <a16:creationId xmlns:a16="http://schemas.microsoft.com/office/drawing/2014/main" id="{F22FBC6C-5541-4CC5-A53E-47687B0773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619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19050</xdr:colOff>
      <xdr:row>0</xdr:row>
      <xdr:rowOff>0</xdr:rowOff>
    </xdr:from>
    <xdr:ext cx="1095375" cy="762000"/>
    <xdr:pic>
      <xdr:nvPicPr>
        <xdr:cNvPr id="2" name="9 Imagen" descr="LOGO SED.jpg">
          <a:extLst>
            <a:ext uri="{FF2B5EF4-FFF2-40B4-BE49-F238E27FC236}">
              <a16:creationId xmlns:a16="http://schemas.microsoft.com/office/drawing/2014/main" id="{F2C30CCF-C3E9-48ED-8E94-B2A2163B3C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0"/>
          <a:ext cx="10953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257175</xdr:colOff>
      <xdr:row>0</xdr:row>
      <xdr:rowOff>38101</xdr:rowOff>
    </xdr:from>
    <xdr:ext cx="657225" cy="557644"/>
    <xdr:pic>
      <xdr:nvPicPr>
        <xdr:cNvPr id="2" name="9 Imagen" descr="LOGO SED.jpg">
          <a:extLst>
            <a:ext uri="{FF2B5EF4-FFF2-40B4-BE49-F238E27FC236}">
              <a16:creationId xmlns:a16="http://schemas.microsoft.com/office/drawing/2014/main" id="{93CB1FCC-E620-4B3D-BCBD-2DD0D2F39F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38101"/>
          <a:ext cx="657225" cy="5576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14413</xdr:rowOff>
    </xdr:from>
    <xdr:ext cx="1157481" cy="1030903"/>
    <xdr:pic>
      <xdr:nvPicPr>
        <xdr:cNvPr id="2" name="9 Imagen" descr="LOGO SED.jpg">
          <a:extLst>
            <a:ext uri="{FF2B5EF4-FFF2-40B4-BE49-F238E27FC236}">
              <a16:creationId xmlns:a16="http://schemas.microsoft.com/office/drawing/2014/main" id="{06B03CD8-8052-406D-B9D3-C3960052D6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585913"/>
          <a:ext cx="1157481" cy="10309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72837</xdr:colOff>
      <xdr:row>0</xdr:row>
      <xdr:rowOff>131841</xdr:rowOff>
    </xdr:from>
    <xdr:ext cx="1235449" cy="1022965"/>
    <xdr:pic>
      <xdr:nvPicPr>
        <xdr:cNvPr id="2" name="9 Imagen" descr="LOGO SED.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2087" y="131841"/>
          <a:ext cx="1235449" cy="1022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nhernandez/AppData/Local/Microsoft/Windows/Temporary%20Internet%20Files/Content.Outlook/GE3GBHQ8/Seguimiento%20OCI%20REN.CTAS%20Y%20TRANSP%20%202018%20abril.xlsx" TargetMode="External"/><Relationship Id="rId1" Type="http://schemas.openxmlformats.org/officeDocument/2006/relationships/externalLinkPath" Target="/Users/nhernandez/AppData/Local/Microsoft/Windows/Temporary%20Internet%20Files/Content.Outlook/GE3GBHQ8/Seguimiento%20OCI%20REN.CTAS%20Y%20TRANSP%20%202018%20abri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LHERRERA\Documents\OAP%20desde%202012\2019\PAAC\consolidado%206%20componentes\Componente%20Mejora%20Atencion%20Ciudadano%20PACC%202019%20consolidado%20OSC%20diciembre%2012%20publica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LHERRERA\Documents\OAP%20desde%202012\2019\PAAC\consolidado%206%20componentes\PAAC%202019%20ene29%20ajustado%20gestion%20contractual%20director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LHERRERA\Documents\OAP%20desde%202012\2019\PAAC\Componente%20mapa%20de%20riesgos%20de%20corrupcion\juridica\PAAC%202019%20matriz%20mapa%20riesgos%20corrupcion%20OAJ%2013-12-2018%20Vfina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BACKUP%20JCABRERA\disco%20D\SED\CALIDAD\MAPA%20DE%20RIESGOS\2019\Mapa%20riesgos%20Oficina%20de%20Presupuesto%202019%20-%20Nuevo%20Riesgo-1.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Users/erodelo/Desktop/Copia%20de%20Prueba%20OKKK.xlsx" TargetMode="External"/><Relationship Id="rId1" Type="http://schemas.openxmlformats.org/officeDocument/2006/relationships/externalLinkPath" Target="/Users/erodelo/Desktop/Copia%20de%20Prueba%20OKKK.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LHERRERA\Documents\OAP%20desde%202012\2019\PAAC\Componente%20mapa%20de%20riesgos%20de%20corrupcion\contractual\Formulaci&#243;n%20Mapa%20de%20Riesgos%20de%20Corrupcion%2017-12%20publicar.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Users/cvega/AppData/Local/Microsoft/Windows/Temporary%20Internet%20Files/Content.Outlook/75D2HZSO/MAPA%20RIESGOS%20CORRUPCION%202019%20CONTRATACION%20DBE.xlsx" TargetMode="External"/><Relationship Id="rId1" Type="http://schemas.openxmlformats.org/officeDocument/2006/relationships/externalLinkPath" Target="/Users/cvega/AppData/Local/Microsoft/Windows/Temporary%20Internet%20Files/Content.Outlook/75D2HZSO/MAPA%20RIESGOS%20CORRUPCION%202019%20CONTRATACION%20DBE.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LHERRERA\Documents\OAP%20desde%202012\2019\PAAC\Componente%20mapa%20de%20riesgos%20de%20corrupcion\administrativa\Copia%20de%20PAAC%202019%20matriz%20mapa%20riesgos%20corrupcion%20-%20GESTION%20ADMINISTRATIVA.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LHERRERA\Documents\OAP%20desde%202012\2019\PAAC\Componente%20mapa%20de%20riesgos%20de%20corrupcion\comunicacion\PAAC%202019%20matriz%20mapa%20riesgos%20corrupcion-indicadores%2005-12-2018%20publicar.xlsx" TargetMode="External"/></Relationships>
</file>

<file path=xl/externalLinks/_rels/externalLink11.xml.rels><?xml version="1.0" encoding="UTF-8" standalone="yes"?>
<Relationships xmlns="http://schemas.openxmlformats.org/package/2006/relationships"><Relationship Id="rId3" Type="http://schemas.openxmlformats.org/officeDocument/2006/relationships/externalLinkPath" Target="../../../../../../Users/lherrera/AppData/Local/Microsoft/Windows/Temporary%20Internet%20Files/Content.Outlook/GGO5PCHB/PAAC%20def.%202019%20matriz%20mapa%20riesgos%20corrupcion%20Control%20de%20la%20prestaci&#243;n%20del%20servicio%20educativo.xlsx" TargetMode="External"/><Relationship Id="rId2" Type="http://schemas.microsoft.com/office/2019/04/relationships/externalLinkLongPath" Target="/Users/lherrera/AppData/Local/Microsoft/Windows/Temporary%20Internet%20Files/Content.Outlook/GGO5PCHB/PAAC%20def.%202019%20matriz%20mapa%20riesgos%20corrupcion%20Control%20de%20la%20prestaci&#243;n%20del%20servicio%20educativo.xlsx?3B58B1C7" TargetMode="External"/><Relationship Id="rId1" Type="http://schemas.openxmlformats.org/officeDocument/2006/relationships/externalLinkPath" Target="file:///\\3B58B1C7\PAAC%20def.%202019%20matriz%20mapa%20riesgos%20corrupcion%20Control%20de%20la%20prestaci&#243;n%20del%20servicio%20educativo.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LHERRERA\Documents\OAP%20desde%202012\2019\PAAC\Componente%20mapa%20de%20riesgos%20de%20corrupcion\acceso%20y%20permanencia\PAAC%202019%20matriz%20mapa%20riesgos%20corrupcion-indicadores%2012-12-2018%20DBEDCOB.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LHERRERA\Documents\OAP%20desde%202012\2019\PAAC\Componente%20mapa%20de%20riesgos%20de%20corrupcion\infraestructura%20y%20recursos%20fisicos\PAAC%202019%20matriz%20mapa%20riesgos%20corrupcion-indicadores%2012-12-2018%20DDE%20final.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LHERRERA\Documents\OAP%20desde%202012\2019\PAAC\Componente%20mapa%20de%20riesgos%20de%20corrupcion\tecnologia%20informacion%20comunicaciones\PAAC%202019%20matriz%20mapa%20riesgos%20corrupcion%20Gesti&#243;n%20de%20las%20Tecnolog&#237;as%20dic%2012.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LHERRERA\Documents\OAP%20desde%202012\2019\PAAC\Componente%20mapa%20de%20riesgos%20de%20corrupcion\talento%20humano\PAAC%202019%20matriz%20mapa%20riesgos%20corrupcion%20Gesti&#243;n%20del%20Talento%20Humano%202019.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LHERRERA\Documents\OAP%20desde%202012\2019\PAAC\Componente%20mapa%20de%20riesgos%20de%20corrupcion\documental\PAAC%202019%20matriz%20mapa%20riesgos%20corrupcion%2012_12_2018%20publicar.xlsx"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Users/LMADRIGAL/AppData/Local/Microsoft/Windows/INetCache/Content.Outlook/X5BG69ON/MAPA%20ANTICORRUPCION%202019%2024-12-2018.xlsx" TargetMode="External"/><Relationship Id="rId1" Type="http://schemas.openxmlformats.org/officeDocument/2006/relationships/externalLinkPath" Target="/Users/LMADRIGAL/AppData/Local/Microsoft/Windows/INetCache/Content.Outlook/X5BG69ON/MAPA%20ANTICORRUPCION%202019%2024-12-2018.xlsx" TargetMode="External"/></Relationships>
</file>

<file path=xl/externalLinks/_rels/externalLink18.xml.rels><?xml version="1.0" encoding="UTF-8" standalone="yes"?>
<Relationships xmlns="http://schemas.openxmlformats.org/package/2006/relationships"><Relationship Id="rId2" Type="http://schemas.microsoft.com/office/2019/04/relationships/externalLinkLongPath" Target="https://educacionbogota-my.sharepoint.com/Users/carlosrocha/Library/Containers/com.microsoft.Excel/Data/Documents/C:/Users/LMADRIGAL/AppData/Local/Microsoft/Windows/INetCache/Content.Outlook/X5BG69ON/MAPA%20ANTICORRUPCION%202019%2024-12-2018.xlsx?9D4BEFFE" TargetMode="External"/><Relationship Id="rId1" Type="http://schemas.openxmlformats.org/officeDocument/2006/relationships/externalLinkPath" Target="file:///\\9D4BEFFE\MAPA%20ANTICORRUPCION%202019%2024-12-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MAPA RIESGOS CORRUPCIÓN"/>
      <sheetName val="2.RACIONALIZACIÓN DE TRAMITES "/>
      <sheetName val="3.RENDICIÓN CUENTAS"/>
      <sheetName val="4.MM ATENCIÓN CIUDADANO"/>
      <sheetName val="5.TRANSPARENCIA AC INFORMACIÓN"/>
      <sheetName val="6. I.ADICIONAL GESTIÓN INTEGRA"/>
      <sheetName val="Hoja1"/>
      <sheetName val="% AVANCE"/>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MAPA RIESGOS CORRUPCIÓN"/>
      <sheetName val="2.RACIONALIZACIÓN DE TRAMITES "/>
      <sheetName val="3.RENDICIÓN CUENTAS"/>
      <sheetName val="4.MM ATENCIÓN CIUDADANO"/>
      <sheetName val="5.TRANSPARENCIA AC INFORMACIÓN"/>
      <sheetName val="6. I.ADICIONAL GESTIÓN INTEGRA"/>
      <sheetName val="% AVANCE"/>
      <sheetName val="Hoja1"/>
    </sheetNames>
    <sheetDataSet>
      <sheetData sheetId="0"/>
      <sheetData sheetId="1"/>
      <sheetData sheetId="2"/>
      <sheetData sheetId="3"/>
      <sheetData sheetId="4"/>
      <sheetData sheetId="5"/>
      <sheetData sheetId="6"/>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A DE RIESGOS"/>
      <sheetName val="DOFA  SED 2020  "/>
      <sheetName val="1. RIESGO CORRUPCIÓN REVISADO"/>
      <sheetName val="1. RIESGO CORRUPCIÓN Com"/>
      <sheetName val="Hoja1"/>
      <sheetName val="1. SEGUIMIENTO MRC "/>
      <sheetName val="1. RIESGO CORRUPCIÓN "/>
      <sheetName val="2.RACIONALIZACIÓN DE TRAMITES"/>
      <sheetName val="3. RENDICIÓN DE CUENTAS"/>
      <sheetName val="4.MM  ATENCIÓN AL CIUDADANO"/>
      <sheetName val="5.TRANSPARENCIA ACC INFORMACIÓN"/>
      <sheetName val="6. ADICIONAL GESTIÓN INTEGRA"/>
      <sheetName val="DATOS"/>
      <sheetName val="1.COMP.MAPA RIESGOS CORRUPCIÓN"/>
      <sheetName val="1. RIESGO CORRUPCIÓN"/>
      <sheetName val="2.RACIONALIZACIÓN DE TRAMITES "/>
      <sheetName val="4.MM ATENCIÓN CIUDADANO"/>
      <sheetName val="5.TRANSPARENCIA AC INFORMAC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E2" t="str">
            <v>Asignado</v>
          </cell>
          <cell r="F2">
            <v>15</v>
          </cell>
        </row>
        <row r="3">
          <cell r="E3" t="str">
            <v>No Asignado</v>
          </cell>
          <cell r="F3">
            <v>0</v>
          </cell>
        </row>
        <row r="4">
          <cell r="E4" t="str">
            <v xml:space="preserve">Adecuado </v>
          </cell>
          <cell r="F4">
            <v>15</v>
          </cell>
        </row>
        <row r="5">
          <cell r="E5" t="str">
            <v>Inadecuado</v>
          </cell>
          <cell r="F5">
            <v>0</v>
          </cell>
        </row>
        <row r="6">
          <cell r="E6" t="str">
            <v>Oportuna</v>
          </cell>
          <cell r="F6">
            <v>15</v>
          </cell>
        </row>
        <row r="7">
          <cell r="E7" t="str">
            <v>Inoportuna</v>
          </cell>
          <cell r="F7">
            <v>0</v>
          </cell>
        </row>
        <row r="8">
          <cell r="E8" t="str">
            <v>Prevenir</v>
          </cell>
          <cell r="F8">
            <v>15</v>
          </cell>
        </row>
        <row r="9">
          <cell r="E9" t="str">
            <v>Detectar</v>
          </cell>
          <cell r="F9">
            <v>10</v>
          </cell>
        </row>
        <row r="10">
          <cell r="E10" t="str">
            <v>No es un control</v>
          </cell>
          <cell r="F10">
            <v>0</v>
          </cell>
        </row>
        <row r="11">
          <cell r="E11" t="str">
            <v>Confiable</v>
          </cell>
          <cell r="F11">
            <v>15</v>
          </cell>
        </row>
        <row r="12">
          <cell r="E12" t="str">
            <v>No Confiable</v>
          </cell>
          <cell r="F12">
            <v>0</v>
          </cell>
        </row>
        <row r="13">
          <cell r="E13" t="str">
            <v>Se investigan y resuelven oportunamente</v>
          </cell>
          <cell r="F13">
            <v>15</v>
          </cell>
        </row>
        <row r="14">
          <cell r="E14" t="str">
            <v>No se investigan y resuelven oportunamente</v>
          </cell>
          <cell r="F14">
            <v>0</v>
          </cell>
        </row>
        <row r="15">
          <cell r="E15" t="str">
            <v>Completa</v>
          </cell>
          <cell r="F15">
            <v>10</v>
          </cell>
        </row>
        <row r="16">
          <cell r="E16" t="str">
            <v>Incompleta</v>
          </cell>
          <cell r="F16">
            <v>5</v>
          </cell>
        </row>
        <row r="17">
          <cell r="E17" t="str">
            <v>No existe</v>
          </cell>
          <cell r="F17">
            <v>0</v>
          </cell>
        </row>
        <row r="24">
          <cell r="D24" t="str">
            <v>SI</v>
          </cell>
        </row>
      </sheetData>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DOFA"/>
      <sheetName val="MAPA DE RIESGOS"/>
      <sheetName val="RIESGO CORRUPCIÓN"/>
      <sheetName val="Hoja1"/>
      <sheetName val="Indicador eficacia "/>
      <sheetName val="Indicador efectividad "/>
      <sheetName val="PASOS METODOLOGIA"/>
      <sheetName val="TABLA PROBABILIDAD"/>
      <sheetName val="TABLA PARA IMPACTO"/>
      <sheetName val="ESQUEMA ANTES-DESPUES CONTROLES"/>
      <sheetName val="DISEÑO Y VALORACION CONTROLES"/>
      <sheetName val="TABLA  VALOR CONTROL -EJECUCION"/>
      <sheetName val="TABLA  SOLIDEZ INDIVID-CONTROL"/>
      <sheetName val="TAB  SOLIDEZ CONJUNTO CONTROLES"/>
      <sheetName val="DESPLAZA PROBABILIDAD-IMPACITO"/>
      <sheetName val="MAPA RIESGO RESIDUAL"/>
      <sheetName val="TRATAMIENTO RIESGOS"/>
      <sheetName val="D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E2" t="str">
            <v>Asignado</v>
          </cell>
        </row>
      </sheetData>
      <sheetData sheetId="17">
        <row r="2">
          <cell r="E2" t="str">
            <v>Asignado</v>
          </cell>
          <cell r="F2">
            <v>15</v>
          </cell>
        </row>
        <row r="3">
          <cell r="E3" t="str">
            <v>No Asignado</v>
          </cell>
          <cell r="F3">
            <v>0</v>
          </cell>
        </row>
        <row r="4">
          <cell r="E4" t="str">
            <v xml:space="preserve">Adecuado </v>
          </cell>
          <cell r="F4">
            <v>15</v>
          </cell>
        </row>
        <row r="5">
          <cell r="E5" t="str">
            <v>Inadecuado</v>
          </cell>
          <cell r="F5">
            <v>0</v>
          </cell>
        </row>
        <row r="6">
          <cell r="E6" t="str">
            <v>Oportuna</v>
          </cell>
          <cell r="F6">
            <v>15</v>
          </cell>
        </row>
        <row r="7">
          <cell r="E7" t="str">
            <v>Inoportuna</v>
          </cell>
          <cell r="F7">
            <v>0</v>
          </cell>
        </row>
        <row r="8">
          <cell r="E8" t="str">
            <v>Prevenir</v>
          </cell>
          <cell r="F8">
            <v>15</v>
          </cell>
        </row>
        <row r="9">
          <cell r="E9" t="str">
            <v>Detectar</v>
          </cell>
          <cell r="F9">
            <v>10</v>
          </cell>
        </row>
        <row r="10">
          <cell r="E10" t="str">
            <v>No es un control</v>
          </cell>
          <cell r="F10">
            <v>0</v>
          </cell>
        </row>
        <row r="11">
          <cell r="E11" t="str">
            <v>Confiable</v>
          </cell>
          <cell r="F11">
            <v>15</v>
          </cell>
        </row>
        <row r="12">
          <cell r="E12" t="str">
            <v>No Confiable</v>
          </cell>
          <cell r="F12">
            <v>0</v>
          </cell>
        </row>
        <row r="13">
          <cell r="E13" t="str">
            <v>Se investigan y resuelven oportunamente</v>
          </cell>
          <cell r="F13">
            <v>15</v>
          </cell>
        </row>
        <row r="14">
          <cell r="E14" t="str">
            <v>No se investigan y resuelven oportunamente</v>
          </cell>
          <cell r="F14">
            <v>0</v>
          </cell>
        </row>
        <row r="15">
          <cell r="E15" t="str">
            <v>Completa</v>
          </cell>
          <cell r="F15">
            <v>10</v>
          </cell>
        </row>
        <row r="16">
          <cell r="E16" t="str">
            <v>Incompleta</v>
          </cell>
          <cell r="F16">
            <v>5</v>
          </cell>
        </row>
        <row r="17">
          <cell r="E17" t="str">
            <v>No existe</v>
          </cell>
          <cell r="F17">
            <v>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DOFA"/>
      <sheetName val="MAPA DE RIESGOS"/>
      <sheetName val="Hoja1"/>
      <sheetName val="PASOS METODOLOGIA"/>
      <sheetName val="TABLA PROBABILIDAD"/>
      <sheetName val="TABLA PARA IMPACTO"/>
      <sheetName val="ESQUEMA ANTES-DESPUES CONTROLES"/>
      <sheetName val="DISEÑO Y VALORACION CONTROLES"/>
      <sheetName val="TABLA  VALOR CONTROL -EJECUCION"/>
      <sheetName val="TABLA  SOLIDEZ INDIVID-CONTROL"/>
      <sheetName val="TAB  SOLIDEZ CONJUNTO CONTROLES"/>
      <sheetName val="DESPLAZA PROBABILIDAD-IMPACITO"/>
      <sheetName val="MAPA RIESGO RESIDUAL"/>
      <sheetName val="TRATAMIENTO RIESGOS"/>
      <sheetName val="DA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2">
          <cell r="E2" t="str">
            <v>Asignado</v>
          </cell>
          <cell r="F2">
            <v>15</v>
          </cell>
        </row>
        <row r="3">
          <cell r="E3" t="str">
            <v>No Asignado</v>
          </cell>
          <cell r="F3">
            <v>0</v>
          </cell>
        </row>
        <row r="4">
          <cell r="E4" t="str">
            <v xml:space="preserve">Adecuado </v>
          </cell>
          <cell r="F4">
            <v>15</v>
          </cell>
        </row>
        <row r="5">
          <cell r="E5" t="str">
            <v>Inadecuado</v>
          </cell>
          <cell r="F5">
            <v>0</v>
          </cell>
        </row>
        <row r="6">
          <cell r="E6" t="str">
            <v>Oportuna</v>
          </cell>
          <cell r="F6">
            <v>15</v>
          </cell>
        </row>
        <row r="7">
          <cell r="E7" t="str">
            <v>Inoportuna</v>
          </cell>
          <cell r="F7">
            <v>0</v>
          </cell>
        </row>
        <row r="8">
          <cell r="E8" t="str">
            <v>Prevenir</v>
          </cell>
          <cell r="F8">
            <v>15</v>
          </cell>
        </row>
        <row r="9">
          <cell r="E9" t="str">
            <v>Detectar</v>
          </cell>
          <cell r="F9">
            <v>10</v>
          </cell>
        </row>
        <row r="10">
          <cell r="E10" t="str">
            <v>No es un control</v>
          </cell>
          <cell r="F10">
            <v>0</v>
          </cell>
        </row>
        <row r="11">
          <cell r="E11" t="str">
            <v>Confiable</v>
          </cell>
          <cell r="F11">
            <v>15</v>
          </cell>
        </row>
        <row r="12">
          <cell r="E12" t="str">
            <v>No Confiable</v>
          </cell>
          <cell r="F12">
            <v>0</v>
          </cell>
        </row>
        <row r="13">
          <cell r="E13" t="str">
            <v>Se investigan y resuelven oportunamente</v>
          </cell>
          <cell r="F13">
            <v>15</v>
          </cell>
        </row>
        <row r="14">
          <cell r="E14" t="str">
            <v>No se investigan y resuelven oportunamente</v>
          </cell>
          <cell r="F14">
            <v>0</v>
          </cell>
        </row>
        <row r="15">
          <cell r="E15" t="str">
            <v>Completa</v>
          </cell>
          <cell r="F15">
            <v>10</v>
          </cell>
        </row>
        <row r="16">
          <cell r="E16" t="str">
            <v>Incompleta</v>
          </cell>
          <cell r="F16">
            <v>5</v>
          </cell>
        </row>
        <row r="17">
          <cell r="E17" t="str">
            <v>No existe</v>
          </cell>
          <cell r="F17">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TRIZ DOFA"/>
      <sheetName val="MAPA DE RIESGOS"/>
      <sheetName val="RIESGO CORRUPCIÓN OTC"/>
      <sheetName val="RIESGO CORRUPCIÓN OPP"/>
      <sheetName val="Hoja1"/>
      <sheetName val="PASOS METODOLOGIA"/>
      <sheetName val="TABLA PROBABILIDAD"/>
      <sheetName val="TABLA PARA IMPACTO"/>
      <sheetName val="ESQUEMA ANTES-DESPUES CONTROLES"/>
      <sheetName val="DISEÑO Y VALORACION CONTROLES"/>
      <sheetName val="TABLA  VALOR CONTROL -EJECUCION"/>
      <sheetName val="TABLA  SOLIDEZ INDIVID-CONTROL"/>
      <sheetName val="TAB  SOLIDEZ CONJUNTO CONTROLES"/>
      <sheetName val="DESPLAZA PROBABILIDAD-IMPACITO"/>
      <sheetName val="MAPA RIESGO RESIDUAL"/>
      <sheetName val="TRATAMIENTO RIESGOS"/>
      <sheetName val="DA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2">
          <cell r="E2" t="str">
            <v>Asignado</v>
          </cell>
          <cell r="F2">
            <v>15</v>
          </cell>
        </row>
        <row r="3">
          <cell r="E3" t="str">
            <v>No Asignado</v>
          </cell>
          <cell r="F3">
            <v>0</v>
          </cell>
        </row>
        <row r="4">
          <cell r="E4" t="str">
            <v xml:space="preserve">Adecuado </v>
          </cell>
          <cell r="F4">
            <v>15</v>
          </cell>
        </row>
        <row r="5">
          <cell r="E5" t="str">
            <v>Inadecuado</v>
          </cell>
          <cell r="F5">
            <v>0</v>
          </cell>
        </row>
        <row r="6">
          <cell r="E6" t="str">
            <v>Oportuna</v>
          </cell>
          <cell r="F6">
            <v>15</v>
          </cell>
        </row>
        <row r="7">
          <cell r="E7" t="str">
            <v>Inoportuna</v>
          </cell>
          <cell r="F7">
            <v>0</v>
          </cell>
        </row>
        <row r="8">
          <cell r="E8" t="str">
            <v>Prevenir</v>
          </cell>
          <cell r="F8">
            <v>15</v>
          </cell>
        </row>
        <row r="9">
          <cell r="E9" t="str">
            <v>Detectar</v>
          </cell>
          <cell r="F9">
            <v>10</v>
          </cell>
        </row>
        <row r="10">
          <cell r="E10" t="str">
            <v>No es un control</v>
          </cell>
          <cell r="F10">
            <v>0</v>
          </cell>
        </row>
        <row r="11">
          <cell r="E11" t="str">
            <v>Confiable</v>
          </cell>
          <cell r="F11">
            <v>15</v>
          </cell>
        </row>
        <row r="12">
          <cell r="E12" t="str">
            <v>No Confiable</v>
          </cell>
          <cell r="F12">
            <v>0</v>
          </cell>
        </row>
        <row r="13">
          <cell r="E13" t="str">
            <v>Se investigan y resuelven oportunamente</v>
          </cell>
          <cell r="F13">
            <v>15</v>
          </cell>
        </row>
        <row r="14">
          <cell r="E14" t="str">
            <v>No se investigan y resuelven oportunamente</v>
          </cell>
          <cell r="F14">
            <v>0</v>
          </cell>
        </row>
        <row r="15">
          <cell r="E15" t="str">
            <v>Completa</v>
          </cell>
          <cell r="F15">
            <v>10</v>
          </cell>
        </row>
        <row r="16">
          <cell r="E16" t="str">
            <v>Incompleta</v>
          </cell>
          <cell r="F16">
            <v>5</v>
          </cell>
        </row>
        <row r="17">
          <cell r="E17" t="str">
            <v>No existe</v>
          </cell>
          <cell r="F17">
            <v>0</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DOFA"/>
      <sheetName val="MAPA DE RIESGOS"/>
      <sheetName val="RIESGO CORRUPCIÓN"/>
      <sheetName val="Hoja1"/>
      <sheetName val="PASOS METODOLOGIA"/>
      <sheetName val="TABLA PROBABILIDAD"/>
      <sheetName val="TABLA PARA IMPACTO"/>
      <sheetName val="ESQUEMA ANTES-DESPUES CONTROLES"/>
      <sheetName val="DISEÑO Y VALORACION CONTROLES"/>
      <sheetName val="TABLA  VALOR CONTROL -EJECUCION"/>
      <sheetName val="TABLA  SOLIDEZ INDIVID-CONTROL"/>
      <sheetName val="TAB  SOLIDEZ CONJUNTO CONTROLES"/>
      <sheetName val="DESPLAZA PROBABILIDAD-IMPACITO"/>
      <sheetName val="MAPA RIESGO RESIDUAL"/>
      <sheetName val="TRATAMIENTO RIESGOS"/>
      <sheetName val="D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E2" t="str">
            <v>Asignado</v>
          </cell>
        </row>
      </sheetData>
      <sheetData sheetId="15">
        <row r="2">
          <cell r="E2" t="str">
            <v>Asignado</v>
          </cell>
          <cell r="F2">
            <v>15</v>
          </cell>
        </row>
        <row r="3">
          <cell r="E3" t="str">
            <v>No Asignado</v>
          </cell>
          <cell r="F3">
            <v>0</v>
          </cell>
        </row>
        <row r="4">
          <cell r="E4" t="str">
            <v xml:space="preserve">Adecuado </v>
          </cell>
          <cell r="F4">
            <v>15</v>
          </cell>
        </row>
        <row r="5">
          <cell r="E5" t="str">
            <v>Inadecuado</v>
          </cell>
          <cell r="F5">
            <v>0</v>
          </cell>
        </row>
        <row r="6">
          <cell r="E6" t="str">
            <v>Oportuna</v>
          </cell>
          <cell r="F6">
            <v>15</v>
          </cell>
        </row>
        <row r="7">
          <cell r="E7" t="str">
            <v>Inoportuna</v>
          </cell>
          <cell r="F7">
            <v>0</v>
          </cell>
        </row>
        <row r="8">
          <cell r="E8" t="str">
            <v>Prevenir</v>
          </cell>
          <cell r="F8">
            <v>15</v>
          </cell>
        </row>
        <row r="9">
          <cell r="E9" t="str">
            <v>Detectar</v>
          </cell>
          <cell r="F9">
            <v>10</v>
          </cell>
        </row>
        <row r="10">
          <cell r="E10" t="str">
            <v>No es un control</v>
          </cell>
          <cell r="F10">
            <v>0</v>
          </cell>
        </row>
        <row r="11">
          <cell r="E11" t="str">
            <v>Confiable</v>
          </cell>
          <cell r="F11">
            <v>15</v>
          </cell>
        </row>
        <row r="12">
          <cell r="E12" t="str">
            <v>No Confiable</v>
          </cell>
          <cell r="F12">
            <v>0</v>
          </cell>
        </row>
        <row r="13">
          <cell r="E13" t="str">
            <v>Se investigan y resuelven oportunamente</v>
          </cell>
          <cell r="F13">
            <v>15</v>
          </cell>
        </row>
        <row r="14">
          <cell r="E14" t="str">
            <v>No se investigan y resuelven oportunamente</v>
          </cell>
          <cell r="F14">
            <v>0</v>
          </cell>
        </row>
        <row r="15">
          <cell r="E15" t="str">
            <v>Completa</v>
          </cell>
          <cell r="F15">
            <v>10</v>
          </cell>
        </row>
        <row r="16">
          <cell r="E16" t="str">
            <v>Incompleta</v>
          </cell>
          <cell r="F16">
            <v>5</v>
          </cell>
        </row>
        <row r="17">
          <cell r="E17" t="str">
            <v>No existe</v>
          </cell>
          <cell r="F17">
            <v>0</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TRIZ DOFA"/>
      <sheetName val="MAPA DE RIESGOS"/>
      <sheetName val="RIESGO CORRUPCIÓN"/>
      <sheetName val="Hoja1"/>
      <sheetName val="PASOS METODOLOGIA"/>
      <sheetName val="TABLA PROBABILIDAD"/>
      <sheetName val="TABLA PARA IMPACTO"/>
      <sheetName val="ESQUEMA ANTES-DESPUES CONTROLES"/>
      <sheetName val="DISEÑO Y VALORACION CONTROLES"/>
      <sheetName val="TABLA  VALOR CONTROL -EJECUCION"/>
      <sheetName val="TABLA  SOLIDEZ INDIVID-CONTROL"/>
      <sheetName val="TAB  SOLIDEZ CONJUNTO CONTROLES"/>
      <sheetName val="DESPLAZA PROBABILIDAD-IMPACITO"/>
      <sheetName val="MAPA RIESGO RESIDUAL"/>
      <sheetName val="TRATAMIENTO RIESGOS"/>
      <sheetName val="DA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Asignado</v>
          </cell>
          <cell r="F2">
            <v>15</v>
          </cell>
        </row>
        <row r="3">
          <cell r="E3" t="str">
            <v>No Asignado</v>
          </cell>
          <cell r="F3">
            <v>0</v>
          </cell>
        </row>
        <row r="4">
          <cell r="E4" t="str">
            <v xml:space="preserve">Adecuado </v>
          </cell>
          <cell r="F4">
            <v>15</v>
          </cell>
        </row>
        <row r="5">
          <cell r="E5" t="str">
            <v>Inadecuado</v>
          </cell>
          <cell r="F5">
            <v>0</v>
          </cell>
        </row>
        <row r="6">
          <cell r="E6" t="str">
            <v>Oportuna</v>
          </cell>
          <cell r="F6">
            <v>15</v>
          </cell>
        </row>
        <row r="7">
          <cell r="E7" t="str">
            <v>Inoportuna</v>
          </cell>
          <cell r="F7">
            <v>0</v>
          </cell>
        </row>
        <row r="8">
          <cell r="E8" t="str">
            <v>Prevenir</v>
          </cell>
          <cell r="F8">
            <v>15</v>
          </cell>
        </row>
        <row r="9">
          <cell r="E9" t="str">
            <v>Detectar</v>
          </cell>
          <cell r="F9">
            <v>10</v>
          </cell>
        </row>
        <row r="10">
          <cell r="E10" t="str">
            <v>No es un control</v>
          </cell>
          <cell r="F10">
            <v>0</v>
          </cell>
        </row>
        <row r="11">
          <cell r="E11" t="str">
            <v>Confiable</v>
          </cell>
          <cell r="F11">
            <v>15</v>
          </cell>
        </row>
        <row r="12">
          <cell r="E12" t="str">
            <v>No Confiable</v>
          </cell>
          <cell r="F12">
            <v>0</v>
          </cell>
        </row>
        <row r="13">
          <cell r="E13" t="str">
            <v>Se investigan y resuelven oportunamente</v>
          </cell>
          <cell r="F13">
            <v>15</v>
          </cell>
        </row>
        <row r="14">
          <cell r="E14" t="str">
            <v>No se investigan y resuelven oportunamente</v>
          </cell>
          <cell r="F14">
            <v>0</v>
          </cell>
        </row>
        <row r="15">
          <cell r="E15" t="str">
            <v>Completa</v>
          </cell>
          <cell r="F15">
            <v>10</v>
          </cell>
        </row>
        <row r="16">
          <cell r="E16" t="str">
            <v>Incompleta</v>
          </cell>
          <cell r="F16">
            <v>5</v>
          </cell>
        </row>
        <row r="17">
          <cell r="E17" t="str">
            <v>No existe</v>
          </cell>
          <cell r="F17">
            <v>0</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DOFA"/>
      <sheetName val="MAPA DE RIESGOS"/>
      <sheetName val="RIESGO CORRUPCIÓN"/>
      <sheetName val="Hoja1"/>
      <sheetName val="PASOS METODOLOGIA"/>
      <sheetName val="TABLA PROBABILIDAD"/>
      <sheetName val="TABLA PARA IMPACTO"/>
      <sheetName val="ESQUEMA ANTES-DESPUES CONTROLES"/>
      <sheetName val="DISEÑO Y VALORACION CONTROLES"/>
      <sheetName val="TABLA  VALOR CONTROL -EJECUCION"/>
      <sheetName val="TABLA  SOLIDEZ INDIVID-CONTROL"/>
      <sheetName val="TAB  SOLIDEZ CONJUNTO CONTROLES"/>
      <sheetName val="DESPLAZA PROBABILIDAD-IMPACITO"/>
      <sheetName val="MAPA RIESGO RESIDUAL"/>
      <sheetName val="TRATAMIENTO RIESGOS"/>
      <sheetName val="D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E2" t="str">
            <v>Asignado</v>
          </cell>
        </row>
      </sheetData>
      <sheetData sheetId="15">
        <row r="2">
          <cell r="E2" t="str">
            <v>Asignado</v>
          </cell>
          <cell r="F2">
            <v>15</v>
          </cell>
        </row>
        <row r="3">
          <cell r="E3" t="str">
            <v>No Asignado</v>
          </cell>
          <cell r="F3">
            <v>0</v>
          </cell>
        </row>
        <row r="4">
          <cell r="E4" t="str">
            <v xml:space="preserve">Adecuado </v>
          </cell>
          <cell r="F4">
            <v>15</v>
          </cell>
        </row>
        <row r="5">
          <cell r="E5" t="str">
            <v>Inadecuado</v>
          </cell>
          <cell r="F5">
            <v>0</v>
          </cell>
        </row>
        <row r="6">
          <cell r="E6" t="str">
            <v>Oportuna</v>
          </cell>
          <cell r="F6">
            <v>15</v>
          </cell>
        </row>
        <row r="7">
          <cell r="E7" t="str">
            <v>Inoportuna</v>
          </cell>
          <cell r="F7">
            <v>0</v>
          </cell>
        </row>
        <row r="8">
          <cell r="E8" t="str">
            <v>Prevenir</v>
          </cell>
          <cell r="F8">
            <v>15</v>
          </cell>
        </row>
        <row r="9">
          <cell r="E9" t="str">
            <v>Detectar</v>
          </cell>
          <cell r="F9">
            <v>10</v>
          </cell>
        </row>
        <row r="10">
          <cell r="E10" t="str">
            <v>No es un control</v>
          </cell>
          <cell r="F10">
            <v>0</v>
          </cell>
        </row>
        <row r="11">
          <cell r="E11" t="str">
            <v>Confiable</v>
          </cell>
          <cell r="F11">
            <v>15</v>
          </cell>
        </row>
        <row r="12">
          <cell r="E12" t="str">
            <v>No Confiable</v>
          </cell>
          <cell r="F12">
            <v>0</v>
          </cell>
        </row>
        <row r="13">
          <cell r="E13" t="str">
            <v>Se investigan y resuelven oportunamente</v>
          </cell>
          <cell r="F13">
            <v>15</v>
          </cell>
        </row>
        <row r="14">
          <cell r="E14" t="str">
            <v>No se investigan y resuelven oportunamente</v>
          </cell>
          <cell r="F14">
            <v>0</v>
          </cell>
        </row>
        <row r="15">
          <cell r="E15" t="str">
            <v>Completa</v>
          </cell>
          <cell r="F15">
            <v>10</v>
          </cell>
        </row>
        <row r="16">
          <cell r="E16" t="str">
            <v>Incompleta</v>
          </cell>
          <cell r="F16">
            <v>5</v>
          </cell>
        </row>
        <row r="17">
          <cell r="E17" t="str">
            <v>No existe</v>
          </cell>
          <cell r="F17">
            <v>0</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DOFA"/>
      <sheetName val="MAPA DE RIESGOS"/>
      <sheetName val="RIESGO CORRUPCIÓN"/>
      <sheetName val="Hoja2"/>
      <sheetName val="Hoja1"/>
      <sheetName val="HOJA DE VIDA INDICADOR 1"/>
      <sheetName val="HOJA DE VIDA INDICADOR 2"/>
      <sheetName val="PASOS METODOLOGIA"/>
      <sheetName val="TABLA PROBABILIDAD"/>
      <sheetName val="TABLA PARA IMPACTO"/>
      <sheetName val="ESQUEMA ANTES-DESPUES CONTROLES"/>
      <sheetName val="DISEÑO Y VALORACION CONTROLES"/>
      <sheetName val="TABLA  VALOR CONTROL -EJECUCION"/>
      <sheetName val="TABLA  SOLIDEZ INDIVID-CONTROL"/>
      <sheetName val="TAB  SOLIDEZ CONJUNTO CONTROLES"/>
      <sheetName val="DESPLAZA PROBABILIDAD-IMPACITO"/>
      <sheetName val="MAPA RIESGO RESIDUAL"/>
      <sheetName val="TRATAMIENTO RIESGOS"/>
      <sheetName val="D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2">
          <cell r="E2" t="str">
            <v>Asignado</v>
          </cell>
        </row>
      </sheetData>
      <sheetData sheetId="18">
        <row r="2">
          <cell r="E2" t="str">
            <v>Asignado</v>
          </cell>
          <cell r="F2">
            <v>15</v>
          </cell>
        </row>
        <row r="3">
          <cell r="E3" t="str">
            <v>No Asignado</v>
          </cell>
          <cell r="F3">
            <v>0</v>
          </cell>
        </row>
        <row r="4">
          <cell r="E4" t="str">
            <v xml:space="preserve">Adecuado </v>
          </cell>
          <cell r="F4">
            <v>15</v>
          </cell>
        </row>
        <row r="5">
          <cell r="E5" t="str">
            <v>Inadecuado</v>
          </cell>
          <cell r="F5">
            <v>0</v>
          </cell>
        </row>
        <row r="6">
          <cell r="E6" t="str">
            <v>Oportuna</v>
          </cell>
          <cell r="F6">
            <v>15</v>
          </cell>
        </row>
        <row r="7">
          <cell r="E7" t="str">
            <v>Inoportuna</v>
          </cell>
          <cell r="F7">
            <v>0</v>
          </cell>
        </row>
        <row r="8">
          <cell r="E8" t="str">
            <v>Prevenir</v>
          </cell>
          <cell r="F8">
            <v>15</v>
          </cell>
        </row>
        <row r="9">
          <cell r="E9" t="str">
            <v>Detectar</v>
          </cell>
          <cell r="F9">
            <v>10</v>
          </cell>
        </row>
        <row r="10">
          <cell r="E10" t="str">
            <v>No es un control</v>
          </cell>
          <cell r="F10">
            <v>0</v>
          </cell>
        </row>
        <row r="11">
          <cell r="E11" t="str">
            <v>Confiable</v>
          </cell>
          <cell r="F11">
            <v>15</v>
          </cell>
        </row>
        <row r="12">
          <cell r="E12" t="str">
            <v>No Confiable</v>
          </cell>
          <cell r="F12">
            <v>0</v>
          </cell>
        </row>
        <row r="13">
          <cell r="E13" t="str">
            <v>Se investigan y resuelven oportunamente</v>
          </cell>
          <cell r="F13">
            <v>15</v>
          </cell>
        </row>
        <row r="14">
          <cell r="E14" t="str">
            <v>No se investigan y resuelven oportunamente</v>
          </cell>
          <cell r="F14">
            <v>0</v>
          </cell>
        </row>
        <row r="15">
          <cell r="E15" t="str">
            <v>Completa</v>
          </cell>
          <cell r="F15">
            <v>10</v>
          </cell>
        </row>
        <row r="16">
          <cell r="E16" t="str">
            <v>Incompleta</v>
          </cell>
          <cell r="F16">
            <v>5</v>
          </cell>
        </row>
        <row r="17">
          <cell r="E17" t="str">
            <v>No existe</v>
          </cell>
          <cell r="F17">
            <v>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MATRIZ DOFA"/>
      <sheetName val="MAPA DE RIESGOS"/>
      <sheetName val="RIESGO CORRUPCIÓN DIV"/>
      <sheetName val="Hoja1"/>
      <sheetName val="PASOS METODOLOGIA"/>
      <sheetName val="TABLA PROBABILIDAD"/>
      <sheetName val="TABLA PARA IMPACTO"/>
      <sheetName val="ESQUEMA ANTES-DESPUES CONTROLES"/>
      <sheetName val="DISEÑO Y VALORACION CONTROLES"/>
      <sheetName val="TABLA  VALOR CONTROL -EJECUCION"/>
      <sheetName val="TABLA  SOLIDEZ INDIVID-CONTROL"/>
      <sheetName val="TAB  SOLIDEZ CONJUNTO CONTROLES"/>
      <sheetName val="DESPLAZA PROBABILIDAD-IMPACITO"/>
      <sheetName val="MAPA RIESGO RESIDUAL"/>
      <sheetName val="TRATAMIENTO RIESGOS"/>
      <sheetName val="D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
          <cell r="E2" t="str">
            <v>Asignado</v>
          </cell>
          <cell r="F2">
            <v>15</v>
          </cell>
        </row>
        <row r="3">
          <cell r="E3" t="str">
            <v>No Asignado</v>
          </cell>
          <cell r="F3">
            <v>0</v>
          </cell>
        </row>
        <row r="4">
          <cell r="E4" t="str">
            <v xml:space="preserve">Adecuado </v>
          </cell>
          <cell r="F4">
            <v>15</v>
          </cell>
        </row>
        <row r="5">
          <cell r="E5" t="str">
            <v>Inadecuado</v>
          </cell>
          <cell r="F5">
            <v>0</v>
          </cell>
        </row>
        <row r="6">
          <cell r="E6" t="str">
            <v>Oportuna</v>
          </cell>
          <cell r="F6">
            <v>15</v>
          </cell>
        </row>
        <row r="7">
          <cell r="E7" t="str">
            <v>Inoportuna</v>
          </cell>
          <cell r="F7">
            <v>0</v>
          </cell>
        </row>
        <row r="8">
          <cell r="E8" t="str">
            <v>Prevenir</v>
          </cell>
          <cell r="F8">
            <v>15</v>
          </cell>
        </row>
        <row r="9">
          <cell r="E9" t="str">
            <v>Detectar</v>
          </cell>
          <cell r="F9">
            <v>10</v>
          </cell>
        </row>
        <row r="10">
          <cell r="E10" t="str">
            <v>No es un control</v>
          </cell>
          <cell r="F10">
            <v>0</v>
          </cell>
        </row>
        <row r="11">
          <cell r="E11" t="str">
            <v>Confiable</v>
          </cell>
          <cell r="F11">
            <v>15</v>
          </cell>
        </row>
        <row r="12">
          <cell r="E12" t="str">
            <v>No Confiable</v>
          </cell>
          <cell r="F12">
            <v>0</v>
          </cell>
        </row>
        <row r="13">
          <cell r="E13" t="str">
            <v>Se investigan y resuelven oportunamente</v>
          </cell>
          <cell r="F13">
            <v>15</v>
          </cell>
        </row>
        <row r="14">
          <cell r="E14" t="str">
            <v>No se investigan y resuelven oportunamente</v>
          </cell>
          <cell r="F14">
            <v>0</v>
          </cell>
        </row>
        <row r="15">
          <cell r="E15" t="str">
            <v>Completa</v>
          </cell>
          <cell r="F15">
            <v>10</v>
          </cell>
        </row>
        <row r="16">
          <cell r="E16" t="str">
            <v>Incompleta</v>
          </cell>
          <cell r="F16">
            <v>5</v>
          </cell>
        </row>
        <row r="17">
          <cell r="E17" t="str">
            <v>No existe</v>
          </cell>
          <cell r="F17">
            <v>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DOFA"/>
      <sheetName val="MAPA DE RIESGOS"/>
      <sheetName val="RIESGO CORRUPCIÓN"/>
      <sheetName val="Hoja1"/>
      <sheetName val="HOJA DE VIDA INDICADOR 1"/>
      <sheetName val="HOJA DE VIDA INDICADOR 2"/>
      <sheetName val="PASOS METODOLOGIA"/>
      <sheetName val="TABLA PROBABILIDAD"/>
      <sheetName val="TABLA PARA IMPACTO"/>
      <sheetName val="ESQUEMA ANTES-DESPUES CONTROLES"/>
      <sheetName val="DISEÑO Y VALORACION CONTROLES"/>
      <sheetName val="TABLA  VALOR CONTROL -EJECUCION"/>
      <sheetName val="TABLA  SOLIDEZ INDIVID-CONTROL"/>
      <sheetName val="TAB  SOLIDEZ CONJUNTO CONTROLES"/>
      <sheetName val="DESPLAZA PROBABILIDAD-IMPACITO"/>
      <sheetName val="MAPA RIESGO RESIDUAL"/>
      <sheetName val="TRATAMIENTO RIESGOS"/>
      <sheetName val="D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E2" t="str">
            <v>Asignado</v>
          </cell>
        </row>
      </sheetData>
      <sheetData sheetId="17">
        <row r="2">
          <cell r="E2" t="str">
            <v>Asignado</v>
          </cell>
          <cell r="F2">
            <v>15</v>
          </cell>
        </row>
        <row r="3">
          <cell r="E3" t="str">
            <v>No Asignado</v>
          </cell>
          <cell r="F3">
            <v>0</v>
          </cell>
        </row>
        <row r="4">
          <cell r="E4" t="str">
            <v xml:space="preserve">Adecuado </v>
          </cell>
          <cell r="F4">
            <v>15</v>
          </cell>
        </row>
        <row r="5">
          <cell r="E5" t="str">
            <v>Inadecuado</v>
          </cell>
          <cell r="F5">
            <v>0</v>
          </cell>
        </row>
        <row r="6">
          <cell r="E6" t="str">
            <v>Oportuna</v>
          </cell>
          <cell r="F6">
            <v>15</v>
          </cell>
        </row>
        <row r="7">
          <cell r="E7" t="str">
            <v>Inoportuna</v>
          </cell>
          <cell r="F7">
            <v>0</v>
          </cell>
        </row>
        <row r="8">
          <cell r="E8" t="str">
            <v>Prevenir</v>
          </cell>
          <cell r="F8">
            <v>15</v>
          </cell>
        </row>
        <row r="9">
          <cell r="E9" t="str">
            <v>Detectar</v>
          </cell>
          <cell r="F9">
            <v>10</v>
          </cell>
        </row>
        <row r="10">
          <cell r="E10" t="str">
            <v>No es un control</v>
          </cell>
          <cell r="F10">
            <v>0</v>
          </cell>
        </row>
        <row r="11">
          <cell r="E11" t="str">
            <v>Confiable</v>
          </cell>
          <cell r="F11">
            <v>15</v>
          </cell>
        </row>
        <row r="12">
          <cell r="E12" t="str">
            <v>No Confiable</v>
          </cell>
          <cell r="F12">
            <v>0</v>
          </cell>
        </row>
        <row r="13">
          <cell r="E13" t="str">
            <v>Se investigan y resuelven oportunamente</v>
          </cell>
          <cell r="F13">
            <v>15</v>
          </cell>
        </row>
        <row r="14">
          <cell r="E14" t="str">
            <v>No se investigan y resuelven oportunamente</v>
          </cell>
          <cell r="F14">
            <v>0</v>
          </cell>
        </row>
        <row r="15">
          <cell r="E15" t="str">
            <v>Completa</v>
          </cell>
          <cell r="F15">
            <v>10</v>
          </cell>
        </row>
        <row r="16">
          <cell r="E16" t="str">
            <v>Incompleta</v>
          </cell>
          <cell r="F16">
            <v>5</v>
          </cell>
        </row>
        <row r="17">
          <cell r="E17" t="str">
            <v>No existe</v>
          </cell>
          <cell r="F17">
            <v>0</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DOFA"/>
      <sheetName val="MAPA DE RIESGOS"/>
      <sheetName val="RIESGO CORRUPCIÓN"/>
      <sheetName val="Hoja1"/>
      <sheetName val="PASOS METODOLOGIA"/>
      <sheetName val="TABLA PROBABILIDAD"/>
      <sheetName val="TABLA PARA IMPACTO"/>
      <sheetName val="ESQUEMA ANTES-DESPUES CONTROLES"/>
      <sheetName val="DISEÑO Y VALORACION CONTROLES"/>
      <sheetName val="TABLA  VALOR CONTROL -EJECUCION"/>
      <sheetName val="TABLA  SOLIDEZ INDIVID-CONTROL"/>
      <sheetName val="TAB  SOLIDEZ CONJUNTO CONTROLES"/>
      <sheetName val="DESPLAZA PROBABILIDAD-IMPACITO"/>
      <sheetName val="MAPA RIESGO RESIDUAL"/>
      <sheetName val="TRATAMIENTO RIESGOS"/>
      <sheetName val="D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E2" t="str">
            <v>Asignado</v>
          </cell>
        </row>
      </sheetData>
      <sheetData sheetId="15">
        <row r="2">
          <cell r="E2" t="str">
            <v>Asignado</v>
          </cell>
          <cell r="F2">
            <v>15</v>
          </cell>
        </row>
        <row r="3">
          <cell r="E3" t="str">
            <v>No Asignado</v>
          </cell>
          <cell r="F3">
            <v>0</v>
          </cell>
        </row>
        <row r="4">
          <cell r="E4" t="str">
            <v xml:space="preserve">Adecuado </v>
          </cell>
          <cell r="F4">
            <v>15</v>
          </cell>
        </row>
        <row r="5">
          <cell r="E5" t="str">
            <v>Inadecuado</v>
          </cell>
          <cell r="F5">
            <v>0</v>
          </cell>
        </row>
        <row r="6">
          <cell r="E6" t="str">
            <v>Oportuna</v>
          </cell>
          <cell r="F6">
            <v>15</v>
          </cell>
        </row>
        <row r="7">
          <cell r="E7" t="str">
            <v>Inoportuna</v>
          </cell>
          <cell r="F7">
            <v>0</v>
          </cell>
        </row>
        <row r="8">
          <cell r="E8" t="str">
            <v>Prevenir</v>
          </cell>
          <cell r="F8">
            <v>15</v>
          </cell>
        </row>
        <row r="9">
          <cell r="E9" t="str">
            <v>Detectar</v>
          </cell>
          <cell r="F9">
            <v>10</v>
          </cell>
        </row>
        <row r="10">
          <cell r="E10" t="str">
            <v>No es un control</v>
          </cell>
          <cell r="F10">
            <v>0</v>
          </cell>
        </row>
        <row r="11">
          <cell r="E11" t="str">
            <v>Confiable</v>
          </cell>
          <cell r="F11">
            <v>15</v>
          </cell>
        </row>
        <row r="12">
          <cell r="E12" t="str">
            <v>No Confiable</v>
          </cell>
          <cell r="F12">
            <v>0</v>
          </cell>
        </row>
        <row r="13">
          <cell r="E13" t="str">
            <v>Se investigan y resuelven oportunamente</v>
          </cell>
          <cell r="F13">
            <v>15</v>
          </cell>
        </row>
        <row r="14">
          <cell r="E14" t="str">
            <v>No se investigan y resuelven oportunamente</v>
          </cell>
          <cell r="F14">
            <v>0</v>
          </cell>
        </row>
        <row r="15">
          <cell r="E15" t="str">
            <v>Completa</v>
          </cell>
          <cell r="F15">
            <v>10</v>
          </cell>
        </row>
        <row r="16">
          <cell r="E16" t="str">
            <v>Incompleta</v>
          </cell>
          <cell r="F16">
            <v>5</v>
          </cell>
        </row>
        <row r="17">
          <cell r="E17" t="str">
            <v>No existe</v>
          </cell>
          <cell r="F17">
            <v>0</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DOFA"/>
      <sheetName val="MAPA DE RIESGOS"/>
      <sheetName val="RIESGO CORRUPCIÓN TI"/>
      <sheetName val="Hoja1"/>
      <sheetName val="Indicador 1"/>
      <sheetName val="Indicador 2"/>
      <sheetName val="PASOS METODOLOGIA"/>
      <sheetName val="TABLA PROBABILIDAD"/>
      <sheetName val="TABLA PARA IMPACTO"/>
      <sheetName val="ESQUEMA ANTES-DESPUES CONTROLES"/>
      <sheetName val="DISEÑO Y VALORACION CONTROLES"/>
      <sheetName val="TABLA  VALOR CONTROL -EJECUCION"/>
      <sheetName val="TABLA  SOLIDEZ INDIVID-CONTROL"/>
      <sheetName val="TAB  SOLIDEZ CONJUNTO CONTROLES"/>
      <sheetName val="DESPLAZA PROBABILIDAD-IMPACITO"/>
      <sheetName val="MAPA RIESGO RESIDUAL"/>
      <sheetName val="TRATAMIENTO RIESGOS"/>
      <sheetName val="D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E2" t="str">
            <v>Asignado</v>
          </cell>
        </row>
      </sheetData>
      <sheetData sheetId="17">
        <row r="2">
          <cell r="E2" t="str">
            <v>Asignado</v>
          </cell>
          <cell r="F2">
            <v>15</v>
          </cell>
        </row>
        <row r="3">
          <cell r="E3" t="str">
            <v>No Asignado</v>
          </cell>
          <cell r="F3">
            <v>0</v>
          </cell>
        </row>
        <row r="4">
          <cell r="E4" t="str">
            <v xml:space="preserve">Adecuado </v>
          </cell>
          <cell r="F4">
            <v>15</v>
          </cell>
        </row>
        <row r="5">
          <cell r="E5" t="str">
            <v>Inadecuado</v>
          </cell>
          <cell r="F5">
            <v>0</v>
          </cell>
        </row>
        <row r="6">
          <cell r="E6" t="str">
            <v>Oportuna</v>
          </cell>
          <cell r="F6">
            <v>15</v>
          </cell>
        </row>
        <row r="7">
          <cell r="E7" t="str">
            <v>Inoportuna</v>
          </cell>
          <cell r="F7">
            <v>0</v>
          </cell>
        </row>
        <row r="8">
          <cell r="E8" t="str">
            <v>Prevenir</v>
          </cell>
          <cell r="F8">
            <v>15</v>
          </cell>
        </row>
        <row r="9">
          <cell r="E9" t="str">
            <v>Detectar</v>
          </cell>
          <cell r="F9">
            <v>10</v>
          </cell>
        </row>
        <row r="10">
          <cell r="E10" t="str">
            <v>No es un control</v>
          </cell>
          <cell r="F10">
            <v>0</v>
          </cell>
        </row>
        <row r="11">
          <cell r="E11" t="str">
            <v>Confiable</v>
          </cell>
          <cell r="F11">
            <v>15</v>
          </cell>
        </row>
        <row r="12">
          <cell r="E12" t="str">
            <v>No Confiable</v>
          </cell>
          <cell r="F12">
            <v>0</v>
          </cell>
        </row>
        <row r="13">
          <cell r="E13" t="str">
            <v>Se investigan y resuelven oportunamente</v>
          </cell>
          <cell r="F13">
            <v>15</v>
          </cell>
        </row>
        <row r="14">
          <cell r="E14" t="str">
            <v>No se investigan y resuelven oportunamente</v>
          </cell>
          <cell r="F14">
            <v>0</v>
          </cell>
        </row>
        <row r="15">
          <cell r="E15" t="str">
            <v>Completa</v>
          </cell>
          <cell r="F15">
            <v>10</v>
          </cell>
        </row>
        <row r="16">
          <cell r="E16" t="str">
            <v>Incompleta</v>
          </cell>
          <cell r="F16">
            <v>5</v>
          </cell>
        </row>
        <row r="17">
          <cell r="E17" t="str">
            <v>No existe</v>
          </cell>
          <cell r="F17">
            <v>0</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DOFA"/>
      <sheetName val="MAPA DE RIESGOS"/>
      <sheetName val="RIESGO CORRUPCIÓN ON"/>
      <sheetName val="Hoja1"/>
      <sheetName val="RIESGO CORRUPCIÓN FP"/>
      <sheetName val="RIESGO CORRUPCIÓN OP"/>
      <sheetName val="Hoja de Vida ON Presu"/>
      <sheetName val="Hoja Vida Indicadores ON Noveda"/>
      <sheetName val="PASOS METODOLOGIA"/>
      <sheetName val="TABLA PROBABILIDAD"/>
      <sheetName val="TABLA PARA IMPACTO"/>
      <sheetName val="ESQUEMA ANTES-DESPUES CONTROLES"/>
      <sheetName val="DISEÑO Y VALORACION CONTROLES"/>
      <sheetName val="TABLA  VALOR CONTROL -EJECUCION"/>
      <sheetName val="TABLA  SOLIDEZ INDIVID-CONTROL"/>
      <sheetName val="TAB  SOLIDEZ CONJUNTO CONTROLES"/>
      <sheetName val="DESPLAZA PROBABILIDAD-IMPACITO"/>
      <sheetName val="MAPA RIESGO RESIDUAL"/>
      <sheetName val="TRATAMIENTO RIESGOS"/>
      <sheetName val="D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
          <cell r="E2" t="str">
            <v>Asignado</v>
          </cell>
        </row>
      </sheetData>
      <sheetData sheetId="19">
        <row r="2">
          <cell r="E2" t="str">
            <v>Asignado</v>
          </cell>
          <cell r="F2">
            <v>15</v>
          </cell>
        </row>
        <row r="3">
          <cell r="E3" t="str">
            <v>No Asignado</v>
          </cell>
          <cell r="F3">
            <v>0</v>
          </cell>
        </row>
        <row r="4">
          <cell r="E4" t="str">
            <v xml:space="preserve">Adecuado </v>
          </cell>
          <cell r="F4">
            <v>15</v>
          </cell>
        </row>
        <row r="5">
          <cell r="E5" t="str">
            <v>Inadecuado</v>
          </cell>
          <cell r="F5">
            <v>0</v>
          </cell>
        </row>
        <row r="6">
          <cell r="E6" t="str">
            <v>Oportuna</v>
          </cell>
          <cell r="F6">
            <v>15</v>
          </cell>
        </row>
        <row r="7">
          <cell r="E7" t="str">
            <v>Inoportuna</v>
          </cell>
          <cell r="F7">
            <v>0</v>
          </cell>
        </row>
        <row r="8">
          <cell r="E8" t="str">
            <v>Prevenir</v>
          </cell>
          <cell r="F8">
            <v>15</v>
          </cell>
        </row>
        <row r="9">
          <cell r="E9" t="str">
            <v>Detectar</v>
          </cell>
          <cell r="F9">
            <v>10</v>
          </cell>
        </row>
        <row r="10">
          <cell r="E10" t="str">
            <v>No es un control</v>
          </cell>
          <cell r="F10">
            <v>0</v>
          </cell>
        </row>
        <row r="11">
          <cell r="E11" t="str">
            <v>Confiable</v>
          </cell>
          <cell r="F11">
            <v>15</v>
          </cell>
        </row>
        <row r="12">
          <cell r="E12" t="str">
            <v>No Confiable</v>
          </cell>
          <cell r="F12">
            <v>0</v>
          </cell>
        </row>
        <row r="13">
          <cell r="E13" t="str">
            <v>Se investigan y resuelven oportunamente</v>
          </cell>
          <cell r="F13">
            <v>15</v>
          </cell>
        </row>
        <row r="14">
          <cell r="E14" t="str">
            <v>No se investigan y resuelven oportunamente</v>
          </cell>
          <cell r="F14">
            <v>0</v>
          </cell>
        </row>
        <row r="15">
          <cell r="E15" t="str">
            <v>Completa</v>
          </cell>
          <cell r="F15">
            <v>10</v>
          </cell>
        </row>
        <row r="16">
          <cell r="E16" t="str">
            <v>Incompleta</v>
          </cell>
          <cell r="F16">
            <v>5</v>
          </cell>
        </row>
        <row r="17">
          <cell r="E17" t="str">
            <v>No existe</v>
          </cell>
          <cell r="F17">
            <v>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DOFA"/>
      <sheetName val="MAPA DE RIESGOS"/>
      <sheetName val="RIESGO CORRUPCIÓN"/>
      <sheetName val="RIESGO CORRUPCIÓN (2)"/>
      <sheetName val="Hoja1"/>
      <sheetName val="PASOS METODOLOGIA"/>
      <sheetName val="HOJA DE VIDA INDICADOR 1"/>
      <sheetName val="HOJA DE VIDA INDICADOR 2"/>
      <sheetName val="Hoja2"/>
      <sheetName val="TABLA PROBABILIDAD"/>
      <sheetName val="TABLA PARA IMPACTO"/>
      <sheetName val="ESQUEMA ANTES-DESPUES CONTROLES"/>
      <sheetName val="DISEÑO Y VALORACION CONTROLES"/>
      <sheetName val="TABLA  VALOR CONTROL -EJECUCION"/>
      <sheetName val="TABLA  SOLIDEZ INDIVID-CONTROL"/>
      <sheetName val="TAB  SOLIDEZ CONJUNTO CONTROLES"/>
      <sheetName val="DESPLAZA PROBABILIDAD-IMPACITO"/>
      <sheetName val="MAPA RIESGO RESIDUAL"/>
      <sheetName val="TRATAMIENTO RIESGOS"/>
      <sheetName val="D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
          <cell r="E2" t="str">
            <v>Asignado</v>
          </cell>
        </row>
      </sheetData>
      <sheetData sheetId="19">
        <row r="2">
          <cell r="E2" t="str">
            <v>Asignado</v>
          </cell>
          <cell r="F2">
            <v>15</v>
          </cell>
        </row>
        <row r="3">
          <cell r="E3" t="str">
            <v>No Asignado</v>
          </cell>
          <cell r="F3">
            <v>0</v>
          </cell>
        </row>
        <row r="4">
          <cell r="E4" t="str">
            <v xml:space="preserve">Adecuado </v>
          </cell>
          <cell r="F4">
            <v>15</v>
          </cell>
        </row>
        <row r="5">
          <cell r="E5" t="str">
            <v>Inadecuado</v>
          </cell>
          <cell r="F5">
            <v>0</v>
          </cell>
        </row>
        <row r="6">
          <cell r="E6" t="str">
            <v>Oportuna</v>
          </cell>
          <cell r="F6">
            <v>15</v>
          </cell>
        </row>
        <row r="7">
          <cell r="E7" t="str">
            <v>Inoportuna</v>
          </cell>
          <cell r="F7">
            <v>0</v>
          </cell>
        </row>
        <row r="8">
          <cell r="E8" t="str">
            <v>Prevenir</v>
          </cell>
          <cell r="F8">
            <v>15</v>
          </cell>
        </row>
        <row r="9">
          <cell r="E9" t="str">
            <v>Detectar</v>
          </cell>
          <cell r="F9">
            <v>10</v>
          </cell>
        </row>
        <row r="10">
          <cell r="E10" t="str">
            <v>No es un control</v>
          </cell>
          <cell r="F10">
            <v>0</v>
          </cell>
        </row>
        <row r="11">
          <cell r="E11" t="str">
            <v>Confiable</v>
          </cell>
          <cell r="F11">
            <v>15</v>
          </cell>
        </row>
        <row r="12">
          <cell r="E12" t="str">
            <v>No Confiable</v>
          </cell>
          <cell r="F12">
            <v>0</v>
          </cell>
        </row>
        <row r="13">
          <cell r="E13" t="str">
            <v>Se investigan y resuelven oportunamente</v>
          </cell>
          <cell r="F13">
            <v>15</v>
          </cell>
        </row>
        <row r="14">
          <cell r="E14" t="str">
            <v>No se investigan y resuelven oportunamente</v>
          </cell>
          <cell r="F14">
            <v>0</v>
          </cell>
        </row>
        <row r="15">
          <cell r="E15" t="str">
            <v>Completa</v>
          </cell>
          <cell r="F15">
            <v>10</v>
          </cell>
        </row>
        <row r="16">
          <cell r="E16" t="str">
            <v>Incompleta</v>
          </cell>
          <cell r="F16">
            <v>5</v>
          </cell>
        </row>
        <row r="17">
          <cell r="E17" t="str">
            <v>No existe</v>
          </cell>
          <cell r="F17">
            <v>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TRIZ DOFA"/>
      <sheetName val="MAPA DE RIESGOS"/>
      <sheetName val="RIESGO CORRUPCIÓN"/>
      <sheetName val="Hoja1"/>
      <sheetName val="HOJA DE VIDA INDICADOR 1"/>
      <sheetName val="HOJA DE VIDA INDICADOR 2"/>
      <sheetName val="PASOS METODOLOGIA"/>
      <sheetName val="TABLA PROBABILIDAD"/>
      <sheetName val="TABLA PARA IMPACTO"/>
      <sheetName val="ESQUEMA ANTES-DESPUES CONTROLES"/>
      <sheetName val="DISEÑO Y VALORACION CONTROLES"/>
      <sheetName val="TABLA  VALOR CONTROL -EJECUCION"/>
      <sheetName val="TABLA  SOLIDEZ INDIVID-CONTROL"/>
      <sheetName val="TAB  SOLIDEZ CONJUNTO CONTROLES"/>
      <sheetName val="DESPLAZA PROBABILIDAD-IMPACITO"/>
      <sheetName val="MAPA RIESGO RESIDUAL"/>
      <sheetName val="TRATAMIENTO RIESGOS"/>
      <sheetName val="D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2">
          <cell r="E2" t="str">
            <v>Asignado</v>
          </cell>
          <cell r="F2">
            <v>15</v>
          </cell>
        </row>
        <row r="3">
          <cell r="E3" t="str">
            <v>No Asignado</v>
          </cell>
          <cell r="F3">
            <v>0</v>
          </cell>
        </row>
        <row r="4">
          <cell r="E4" t="str">
            <v xml:space="preserve">Adecuado </v>
          </cell>
          <cell r="F4">
            <v>15</v>
          </cell>
        </row>
        <row r="5">
          <cell r="E5" t="str">
            <v>Inadecuado</v>
          </cell>
          <cell r="F5">
            <v>0</v>
          </cell>
        </row>
        <row r="6">
          <cell r="E6" t="str">
            <v>Oportuna</v>
          </cell>
          <cell r="F6">
            <v>15</v>
          </cell>
        </row>
        <row r="7">
          <cell r="E7" t="str">
            <v>Inoportuna</v>
          </cell>
          <cell r="F7">
            <v>0</v>
          </cell>
        </row>
        <row r="8">
          <cell r="E8" t="str">
            <v>Prevenir</v>
          </cell>
          <cell r="F8">
            <v>15</v>
          </cell>
        </row>
        <row r="9">
          <cell r="E9" t="str">
            <v>Detectar</v>
          </cell>
          <cell r="F9">
            <v>10</v>
          </cell>
        </row>
        <row r="10">
          <cell r="E10" t="str">
            <v>No es un control</v>
          </cell>
          <cell r="F10">
            <v>0</v>
          </cell>
        </row>
        <row r="11">
          <cell r="E11" t="str">
            <v>Confiable</v>
          </cell>
          <cell r="F11">
            <v>15</v>
          </cell>
        </row>
        <row r="12">
          <cell r="E12" t="str">
            <v>No Confiable</v>
          </cell>
          <cell r="F12">
            <v>0</v>
          </cell>
        </row>
        <row r="13">
          <cell r="E13" t="str">
            <v>Se investigan y resuelven oportunamente</v>
          </cell>
          <cell r="F13">
            <v>15</v>
          </cell>
        </row>
        <row r="14">
          <cell r="E14" t="str">
            <v>No se investigan y resuelven oportunamente</v>
          </cell>
          <cell r="F14">
            <v>0</v>
          </cell>
        </row>
        <row r="15">
          <cell r="E15" t="str">
            <v>Completa</v>
          </cell>
          <cell r="F15">
            <v>10</v>
          </cell>
        </row>
        <row r="16">
          <cell r="E16" t="str">
            <v>Incompleta</v>
          </cell>
          <cell r="F16">
            <v>5</v>
          </cell>
        </row>
        <row r="17">
          <cell r="E17" t="str">
            <v>No existe</v>
          </cell>
          <cell r="F17">
            <v>0</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app.powerbi.com/view?r=eyJrIjoiNjYyZWQ0ZjgtYjQwNC00NDc4LWI3MWItZTFhNmE2MDZhMDgxIiwidCI6IjM3MTE3OWI1LWM4YTAtNDNiZS04MDgzLTk1YmFiMjZiYzY1MCIsImMiOjR9&amp;embedImagePlaceholder=true&amp;pageName=90366e5e4e006db5284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11.bin"/><Relationship Id="rId4" Type="http://schemas.openxmlformats.org/officeDocument/2006/relationships/comments" Target="../comments1.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5"/>
  <sheetViews>
    <sheetView zoomScale="80" zoomScaleNormal="80" workbookViewId="0">
      <selection activeCell="I4" sqref="I4"/>
    </sheetView>
  </sheetViews>
  <sheetFormatPr defaultColWidth="11.42578125" defaultRowHeight="11.25"/>
  <cols>
    <col min="1" max="1" width="11.42578125" style="19"/>
    <col min="2" max="2" width="13.85546875" style="19" customWidth="1"/>
    <col min="3" max="3" width="6.28515625" style="19" customWidth="1"/>
    <col min="4" max="4" width="34.28515625" style="19" customWidth="1"/>
    <col min="5" max="5" width="30" style="19" customWidth="1"/>
    <col min="6" max="6" width="21.140625" style="19" customWidth="1"/>
    <col min="7" max="7" width="15.42578125" style="75" customWidth="1"/>
    <col min="8" max="8" width="15.28515625" style="75" customWidth="1"/>
    <col min="9" max="9" width="32.7109375" style="19" customWidth="1"/>
    <col min="10" max="10" width="31.140625" style="19" customWidth="1"/>
    <col min="11" max="11" width="31.28515625" style="75" customWidth="1"/>
    <col min="12" max="12" width="29.28515625" style="75" customWidth="1"/>
    <col min="13" max="13" width="26.7109375" style="75" customWidth="1"/>
    <col min="14" max="14" width="32.85546875" style="75" customWidth="1"/>
    <col min="15" max="15" width="25.42578125" style="75" customWidth="1"/>
    <col min="16" max="16" width="30.5703125" style="19" customWidth="1"/>
    <col min="17" max="16384" width="11.42578125" style="19"/>
  </cols>
  <sheetData>
    <row r="1" spans="1:16" customFormat="1" ht="16.5" thickBot="1">
      <c r="A1" s="606" t="s">
        <v>0</v>
      </c>
      <c r="B1" s="607"/>
      <c r="C1" s="607"/>
      <c r="D1" s="607"/>
      <c r="E1" s="607"/>
      <c r="F1" s="607"/>
      <c r="G1" s="607"/>
      <c r="H1" s="607"/>
      <c r="I1" s="607"/>
      <c r="J1" s="608"/>
      <c r="K1" s="96"/>
      <c r="L1" s="96"/>
      <c r="M1" s="96"/>
      <c r="N1" s="96"/>
    </row>
    <row r="2" spans="1:16" ht="21" customHeight="1" thickBot="1">
      <c r="A2" s="600" t="s">
        <v>1</v>
      </c>
      <c r="B2" s="601"/>
      <c r="C2" s="601"/>
      <c r="D2" s="602"/>
      <c r="E2" s="601"/>
      <c r="F2" s="601"/>
      <c r="G2" s="601"/>
      <c r="H2" s="601"/>
      <c r="I2" s="601"/>
      <c r="J2" s="603"/>
      <c r="K2" s="596" t="s">
        <v>2</v>
      </c>
      <c r="L2" s="596"/>
      <c r="M2" s="596"/>
      <c r="N2" s="596"/>
      <c r="O2" s="597"/>
      <c r="P2" s="598" t="s">
        <v>3</v>
      </c>
    </row>
    <row r="3" spans="1:16" ht="48">
      <c r="A3" s="604" t="s">
        <v>4</v>
      </c>
      <c r="B3" s="605"/>
      <c r="C3" s="585" t="s">
        <v>5</v>
      </c>
      <c r="D3" s="586"/>
      <c r="E3" s="129" t="s">
        <v>6</v>
      </c>
      <c r="F3" s="129" t="s">
        <v>7</v>
      </c>
      <c r="G3" s="129" t="s">
        <v>8</v>
      </c>
      <c r="H3" s="129" t="s">
        <v>9</v>
      </c>
      <c r="I3" s="129" t="s">
        <v>10</v>
      </c>
      <c r="J3" s="288" t="s">
        <v>11</v>
      </c>
      <c r="K3" s="116" t="s">
        <v>12</v>
      </c>
      <c r="L3" s="89" t="s">
        <v>13</v>
      </c>
      <c r="M3" s="89" t="s">
        <v>14</v>
      </c>
      <c r="N3" s="89" t="s">
        <v>15</v>
      </c>
      <c r="O3" s="90" t="s">
        <v>16</v>
      </c>
      <c r="P3" s="599"/>
    </row>
    <row r="4" spans="1:16" ht="117.75" customHeight="1">
      <c r="A4" s="583" t="s">
        <v>17</v>
      </c>
      <c r="B4" s="584"/>
      <c r="C4" s="271">
        <v>1.1000000000000001</v>
      </c>
      <c r="D4" s="272" t="s">
        <v>18</v>
      </c>
      <c r="E4" s="272" t="s">
        <v>19</v>
      </c>
      <c r="F4" s="273" t="s">
        <v>20</v>
      </c>
      <c r="G4" s="274">
        <v>1</v>
      </c>
      <c r="H4" s="274">
        <v>1</v>
      </c>
      <c r="I4" s="272" t="s">
        <v>21</v>
      </c>
      <c r="J4" s="275" t="s">
        <v>22</v>
      </c>
      <c r="K4" s="84"/>
      <c r="L4" s="85"/>
      <c r="M4" s="86"/>
      <c r="N4" s="86"/>
      <c r="O4" s="86"/>
      <c r="P4" s="74"/>
    </row>
    <row r="5" spans="1:16" ht="60">
      <c r="A5" s="592" t="s">
        <v>23</v>
      </c>
      <c r="B5" s="593"/>
      <c r="C5" s="509">
        <v>2.1</v>
      </c>
      <c r="D5" s="514" t="s">
        <v>24</v>
      </c>
      <c r="E5" s="515" t="s">
        <v>25</v>
      </c>
      <c r="F5" s="278" t="s">
        <v>20</v>
      </c>
      <c r="G5" s="279">
        <v>0</v>
      </c>
      <c r="H5" s="279">
        <v>1</v>
      </c>
      <c r="I5" s="514" t="s">
        <v>26</v>
      </c>
      <c r="J5" s="280" t="s">
        <v>27</v>
      </c>
      <c r="K5" s="87"/>
      <c r="L5" s="87"/>
      <c r="M5" s="88"/>
      <c r="N5" s="88"/>
      <c r="O5" s="88"/>
      <c r="P5" s="74"/>
    </row>
    <row r="6" spans="1:16" ht="111.75" customHeight="1">
      <c r="A6" s="594"/>
      <c r="B6" s="595"/>
      <c r="C6" s="509">
        <v>2.2000000000000002</v>
      </c>
      <c r="D6" s="514" t="s">
        <v>28</v>
      </c>
      <c r="E6" s="514" t="s">
        <v>29</v>
      </c>
      <c r="F6" s="278" t="s">
        <v>20</v>
      </c>
      <c r="G6" s="281">
        <v>0</v>
      </c>
      <c r="H6" s="281">
        <v>1</v>
      </c>
      <c r="I6" s="514" t="s">
        <v>30</v>
      </c>
      <c r="J6" s="280" t="s">
        <v>31</v>
      </c>
      <c r="K6" s="87"/>
      <c r="L6" s="87"/>
      <c r="M6" s="88"/>
      <c r="N6" s="88"/>
      <c r="O6" s="88"/>
      <c r="P6" s="74"/>
    </row>
    <row r="7" spans="1:16" ht="72">
      <c r="A7" s="513"/>
      <c r="B7" s="510"/>
      <c r="C7" s="509">
        <v>3.1</v>
      </c>
      <c r="D7" s="514" t="s">
        <v>32</v>
      </c>
      <c r="E7" s="514" t="s">
        <v>33</v>
      </c>
      <c r="F7" s="278" t="s">
        <v>20</v>
      </c>
      <c r="G7" s="281">
        <v>1</v>
      </c>
      <c r="H7" s="281">
        <v>0</v>
      </c>
      <c r="I7" s="514" t="s">
        <v>34</v>
      </c>
      <c r="J7" s="280" t="s">
        <v>35</v>
      </c>
      <c r="K7" s="87"/>
      <c r="L7" s="87"/>
      <c r="M7" s="88"/>
      <c r="N7" s="88"/>
      <c r="O7" s="88"/>
      <c r="P7" s="74"/>
    </row>
    <row r="8" spans="1:16" ht="72">
      <c r="A8" s="511"/>
      <c r="B8" s="512"/>
      <c r="C8" s="509">
        <v>3.2</v>
      </c>
      <c r="D8" s="514" t="s">
        <v>36</v>
      </c>
      <c r="E8" s="514" t="s">
        <v>37</v>
      </c>
      <c r="F8" s="278" t="s">
        <v>20</v>
      </c>
      <c r="G8" s="281">
        <v>0</v>
      </c>
      <c r="H8" s="281">
        <v>1</v>
      </c>
      <c r="I8" s="514" t="s">
        <v>38</v>
      </c>
      <c r="J8" s="280" t="s">
        <v>39</v>
      </c>
      <c r="K8" s="87"/>
      <c r="L8" s="87"/>
      <c r="M8" s="88"/>
      <c r="N8" s="88"/>
      <c r="O8" s="88"/>
      <c r="P8" s="74"/>
    </row>
    <row r="9" spans="1:16" ht="90.75" customHeight="1">
      <c r="A9" s="502" t="s">
        <v>40</v>
      </c>
      <c r="B9" s="503"/>
      <c r="C9" s="276">
        <v>3.3</v>
      </c>
      <c r="D9" s="277" t="s">
        <v>41</v>
      </c>
      <c r="E9" s="277" t="s">
        <v>42</v>
      </c>
      <c r="F9" s="278" t="s">
        <v>43</v>
      </c>
      <c r="G9" s="282">
        <v>0.5</v>
      </c>
      <c r="H9" s="282">
        <v>0.5</v>
      </c>
      <c r="I9" s="277" t="s">
        <v>44</v>
      </c>
      <c r="J9" s="280" t="s">
        <v>45</v>
      </c>
      <c r="K9" s="87"/>
      <c r="L9" s="87"/>
      <c r="M9" s="88"/>
      <c r="N9" s="88"/>
      <c r="O9" s="88"/>
      <c r="P9" s="74"/>
    </row>
    <row r="10" spans="1:16" ht="244.5" customHeight="1">
      <c r="A10" s="502"/>
      <c r="B10" s="503"/>
      <c r="C10" s="276">
        <v>3.4</v>
      </c>
      <c r="D10" s="504" t="s">
        <v>46</v>
      </c>
      <c r="E10" s="504" t="s">
        <v>47</v>
      </c>
      <c r="F10" s="505" t="s">
        <v>20</v>
      </c>
      <c r="G10" s="506">
        <v>0</v>
      </c>
      <c r="H10" s="507">
        <v>1</v>
      </c>
      <c r="I10" s="504" t="s">
        <v>48</v>
      </c>
      <c r="J10" s="508" t="s">
        <v>49</v>
      </c>
      <c r="K10" s="87"/>
      <c r="L10" s="87"/>
      <c r="M10" s="88"/>
      <c r="N10" s="88"/>
      <c r="O10" s="88"/>
      <c r="P10" s="74"/>
    </row>
    <row r="11" spans="1:16" ht="288" customHeight="1">
      <c r="A11" s="502"/>
      <c r="B11" s="503"/>
      <c r="C11" s="276">
        <v>3.5</v>
      </c>
      <c r="D11" s="504" t="s">
        <v>50</v>
      </c>
      <c r="E11" s="504" t="s">
        <v>51</v>
      </c>
      <c r="F11" s="505" t="s">
        <v>20</v>
      </c>
      <c r="G11" s="506">
        <v>0</v>
      </c>
      <c r="H11" s="507">
        <v>1</v>
      </c>
      <c r="I11" s="504" t="s">
        <v>52</v>
      </c>
      <c r="J11" s="508" t="s">
        <v>49</v>
      </c>
      <c r="K11" s="87"/>
      <c r="L11" s="87"/>
      <c r="M11" s="88"/>
      <c r="N11" s="88"/>
      <c r="O11" s="88"/>
      <c r="P11" s="74"/>
    </row>
    <row r="12" spans="1:16" ht="125.25" customHeight="1">
      <c r="A12" s="583" t="s">
        <v>53</v>
      </c>
      <c r="B12" s="584"/>
      <c r="C12" s="276">
        <v>4.0999999999999996</v>
      </c>
      <c r="D12" s="277" t="s">
        <v>54</v>
      </c>
      <c r="E12" s="277" t="s">
        <v>55</v>
      </c>
      <c r="F12" s="278" t="s">
        <v>20</v>
      </c>
      <c r="G12" s="281">
        <v>0</v>
      </c>
      <c r="H12" s="281">
        <v>1</v>
      </c>
      <c r="I12" s="277" t="s">
        <v>56</v>
      </c>
      <c r="J12" s="280" t="s">
        <v>57</v>
      </c>
      <c r="K12" s="87"/>
      <c r="L12" s="87"/>
      <c r="M12" s="88"/>
      <c r="N12" s="88"/>
      <c r="O12" s="88"/>
      <c r="P12" s="74"/>
    </row>
    <row r="13" spans="1:16" ht="102.75" customHeight="1">
      <c r="A13" s="583" t="s">
        <v>58</v>
      </c>
      <c r="B13" s="584"/>
      <c r="C13" s="276">
        <v>5.0999999999999996</v>
      </c>
      <c r="D13" s="277" t="s">
        <v>59</v>
      </c>
      <c r="E13" s="277" t="s">
        <v>60</v>
      </c>
      <c r="F13" s="278" t="s">
        <v>20</v>
      </c>
      <c r="G13" s="281">
        <v>1</v>
      </c>
      <c r="H13" s="281">
        <v>1</v>
      </c>
      <c r="I13" s="277" t="s">
        <v>61</v>
      </c>
      <c r="J13" s="280" t="s">
        <v>62</v>
      </c>
      <c r="K13" s="87"/>
      <c r="L13" s="87"/>
      <c r="M13" s="88"/>
      <c r="N13" s="88"/>
      <c r="O13" s="88"/>
      <c r="P13" s="74"/>
    </row>
    <row r="14" spans="1:16" ht="117.75" customHeight="1">
      <c r="A14" s="590" t="s">
        <v>63</v>
      </c>
      <c r="B14" s="591"/>
      <c r="C14" s="283">
        <v>6.1</v>
      </c>
      <c r="D14" s="284" t="s">
        <v>64</v>
      </c>
      <c r="E14" s="284" t="s">
        <v>65</v>
      </c>
      <c r="F14" s="285" t="s">
        <v>20</v>
      </c>
      <c r="G14" s="286">
        <v>1</v>
      </c>
      <c r="H14" s="286">
        <v>1</v>
      </c>
      <c r="I14" s="284" t="s">
        <v>66</v>
      </c>
      <c r="J14" s="287" t="s">
        <v>67</v>
      </c>
      <c r="K14" s="87"/>
      <c r="L14" s="87"/>
      <c r="M14" s="88"/>
      <c r="N14" s="88"/>
      <c r="O14" s="88"/>
      <c r="P14" s="74"/>
    </row>
    <row r="15" spans="1:16" ht="11.25" customHeight="1">
      <c r="A15" s="587"/>
      <c r="B15" s="588"/>
      <c r="C15" s="588"/>
      <c r="D15" s="589"/>
      <c r="E15" s="588"/>
      <c r="F15" s="588"/>
      <c r="G15" s="588"/>
      <c r="H15" s="588"/>
      <c r="I15" s="588"/>
      <c r="J15" s="588"/>
    </row>
  </sheetData>
  <autoFilter ref="A3:P14" xr:uid="{00000000-0001-0000-0200-000000000000}">
    <filterColumn colId="0" showButton="0"/>
    <filterColumn colId="2" showButton="0"/>
  </autoFilter>
  <mergeCells count="12">
    <mergeCell ref="K2:O2"/>
    <mergeCell ref="P2:P3"/>
    <mergeCell ref="A2:J2"/>
    <mergeCell ref="A3:B3"/>
    <mergeCell ref="A1:J1"/>
    <mergeCell ref="A4:B4"/>
    <mergeCell ref="C3:D3"/>
    <mergeCell ref="A15:J15"/>
    <mergeCell ref="A13:B13"/>
    <mergeCell ref="A14:B14"/>
    <mergeCell ref="A5:B6"/>
    <mergeCell ref="A12:B12"/>
  </mergeCells>
  <pageMargins left="0.31496062992125984" right="0.51181102362204722" top="0.74803149606299213" bottom="0.74803149606299213" header="0.31496062992125984" footer="0.31496062992125984"/>
  <pageSetup paperSize="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Hoja2!$E$4:$E$5</xm:f>
          </x14:formula1>
          <xm:sqref>F4:F14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55370-3194-4DEA-A4EA-6C5434D9E4E9}">
  <dimension ref="B2:H11"/>
  <sheetViews>
    <sheetView workbookViewId="0">
      <selection activeCell="B6" sqref="B6"/>
    </sheetView>
  </sheetViews>
  <sheetFormatPr defaultColWidth="9.140625" defaultRowHeight="15"/>
  <cols>
    <col min="2" max="2" width="36.42578125" bestFit="1" customWidth="1"/>
    <col min="7" max="7" width="32.28515625" customWidth="1"/>
  </cols>
  <sheetData>
    <row r="2" spans="2:8" ht="45.75" customHeight="1">
      <c r="B2" s="609" t="s">
        <v>68</v>
      </c>
      <c r="C2" s="609"/>
      <c r="D2" s="609"/>
      <c r="E2" s="609"/>
      <c r="F2" s="609"/>
      <c r="G2" s="609"/>
      <c r="H2" s="10"/>
    </row>
    <row r="4" spans="2:8" ht="102" customHeight="1">
      <c r="B4" s="610" t="s">
        <v>69</v>
      </c>
      <c r="C4" s="610"/>
      <c r="D4" s="610"/>
      <c r="E4" s="610"/>
      <c r="F4" s="610"/>
      <c r="G4" s="610"/>
    </row>
    <row r="5" spans="2:8">
      <c r="B5" s="145"/>
      <c r="C5" s="145"/>
      <c r="D5" s="145"/>
      <c r="E5" s="145"/>
      <c r="F5" s="145"/>
      <c r="G5" s="145"/>
    </row>
    <row r="6" spans="2:8">
      <c r="B6" s="146"/>
    </row>
    <row r="7" spans="2:8">
      <c r="B7" s="1" t="s">
        <v>70</v>
      </c>
    </row>
    <row r="8" spans="2:8">
      <c r="B8" s="485" t="s">
        <v>71</v>
      </c>
    </row>
    <row r="9" spans="2:8">
      <c r="B9" s="486"/>
    </row>
    <row r="10" spans="2:8">
      <c r="B10" s="486"/>
    </row>
    <row r="11" spans="2:8">
      <c r="B11" s="486" t="s">
        <v>72</v>
      </c>
    </row>
  </sheetData>
  <mergeCells count="2">
    <mergeCell ref="B2:G2"/>
    <mergeCell ref="B4:G4"/>
  </mergeCells>
  <hyperlinks>
    <hyperlink ref="B8" r:id="rId1" xr:uid="{7B2CA4E1-16F4-44B6-8F9F-7F9712AD10F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D5BCF-A2F5-4322-9203-2180FA5019C5}">
  <dimension ref="A1:Q14"/>
  <sheetViews>
    <sheetView zoomScale="80" zoomScaleNormal="80" zoomScaleSheetLayoutView="106" workbookViewId="0">
      <pane xSplit="3" ySplit="3" topLeftCell="D4" activePane="bottomRight" state="frozen"/>
      <selection pane="bottomRight" activeCell="D11" sqref="D11"/>
      <selection pane="bottomLeft"/>
      <selection pane="topRight"/>
    </sheetView>
  </sheetViews>
  <sheetFormatPr defaultColWidth="11.42578125" defaultRowHeight="12.75"/>
  <cols>
    <col min="1" max="1" width="1.85546875" style="18" customWidth="1"/>
    <col min="2" max="2" width="24.28515625" style="18" customWidth="1"/>
    <col min="3" max="3" width="5.140625" style="80" customWidth="1"/>
    <col min="4" max="4" width="58.42578125" style="18" customWidth="1"/>
    <col min="5" max="5" width="29.28515625" style="18" customWidth="1"/>
    <col min="6" max="6" width="26" style="18" customWidth="1"/>
    <col min="7" max="8" width="18.28515625" style="76" customWidth="1"/>
    <col min="9" max="9" width="21.42578125" style="80" customWidth="1"/>
    <col min="10" max="10" width="63.140625" style="80" customWidth="1"/>
    <col min="11" max="11" width="29.85546875" style="94" hidden="1" customWidth="1"/>
    <col min="12" max="12" width="22.7109375" style="95" hidden="1" customWidth="1"/>
    <col min="13" max="13" width="32.7109375" style="95" hidden="1" customWidth="1"/>
    <col min="14" max="14" width="30.140625" style="95" hidden="1" customWidth="1"/>
    <col min="15" max="15" width="34.42578125" style="95" hidden="1" customWidth="1"/>
    <col min="16" max="16" width="30.5703125" style="18" hidden="1" customWidth="1"/>
    <col min="17" max="17" width="36.42578125" style="18" bestFit="1" customWidth="1"/>
    <col min="18" max="16384" width="11.42578125" style="18"/>
  </cols>
  <sheetData>
    <row r="1" spans="1:17" ht="33" customHeight="1" thickBot="1">
      <c r="B1" s="612" t="s">
        <v>0</v>
      </c>
      <c r="C1" s="613"/>
      <c r="D1" s="613"/>
      <c r="E1" s="613"/>
      <c r="F1" s="613"/>
      <c r="G1" s="613"/>
      <c r="H1" s="613"/>
      <c r="I1" s="613"/>
      <c r="J1" s="613"/>
      <c r="K1" s="613"/>
      <c r="L1" s="613"/>
      <c r="M1" s="613"/>
      <c r="N1" s="613"/>
      <c r="O1" s="614"/>
    </row>
    <row r="2" spans="1:17" ht="36" customHeight="1" thickBot="1">
      <c r="B2" s="615" t="s">
        <v>73</v>
      </c>
      <c r="C2" s="616"/>
      <c r="D2" s="616"/>
      <c r="E2" s="616"/>
      <c r="F2" s="616"/>
      <c r="G2" s="616"/>
      <c r="H2" s="616"/>
      <c r="I2" s="616"/>
      <c r="J2" s="617"/>
      <c r="K2" s="618" t="s">
        <v>2</v>
      </c>
      <c r="L2" s="618"/>
      <c r="M2" s="618"/>
      <c r="N2" s="618"/>
      <c r="O2" s="619"/>
      <c r="P2" s="83"/>
    </row>
    <row r="3" spans="1:17" ht="78" customHeight="1">
      <c r="B3" s="117" t="s">
        <v>4</v>
      </c>
      <c r="C3" s="620" t="s">
        <v>5</v>
      </c>
      <c r="D3" s="621"/>
      <c r="E3" s="99" t="s">
        <v>74</v>
      </c>
      <c r="F3" s="169" t="s">
        <v>75</v>
      </c>
      <c r="G3" s="169" t="s">
        <v>76</v>
      </c>
      <c r="H3" s="169" t="s">
        <v>77</v>
      </c>
      <c r="I3" s="99" t="s">
        <v>78</v>
      </c>
      <c r="J3" s="141" t="s">
        <v>11</v>
      </c>
      <c r="K3" s="107" t="s">
        <v>12</v>
      </c>
      <c r="L3" s="104" t="s">
        <v>79</v>
      </c>
      <c r="M3" s="104" t="s">
        <v>14</v>
      </c>
      <c r="N3" s="104" t="s">
        <v>15</v>
      </c>
      <c r="O3" s="114" t="s">
        <v>16</v>
      </c>
      <c r="P3" s="100" t="s">
        <v>80</v>
      </c>
    </row>
    <row r="4" spans="1:17" ht="75" customHeight="1">
      <c r="A4" s="164"/>
      <c r="B4" s="622" t="s">
        <v>81</v>
      </c>
      <c r="C4" s="248">
        <v>1.1000000000000001</v>
      </c>
      <c r="D4" s="541" t="s">
        <v>82</v>
      </c>
      <c r="E4" s="120" t="s">
        <v>83</v>
      </c>
      <c r="F4" s="249" t="s">
        <v>20</v>
      </c>
      <c r="G4" s="545">
        <v>1</v>
      </c>
      <c r="H4" s="249">
        <v>0</v>
      </c>
      <c r="I4" s="206" t="s">
        <v>84</v>
      </c>
      <c r="J4" s="268" t="s">
        <v>85</v>
      </c>
      <c r="K4" s="147"/>
      <c r="L4" s="148"/>
      <c r="M4" s="149"/>
      <c r="N4" s="149"/>
      <c r="O4" s="150"/>
      <c r="P4" s="151"/>
    </row>
    <row r="5" spans="1:17" ht="171" customHeight="1">
      <c r="A5" s="164"/>
      <c r="B5" s="611"/>
      <c r="C5" s="250">
        <v>1.2</v>
      </c>
      <c r="D5" s="543" t="s">
        <v>86</v>
      </c>
      <c r="E5" s="542" t="s">
        <v>87</v>
      </c>
      <c r="F5" s="251" t="s">
        <v>20</v>
      </c>
      <c r="G5" s="545">
        <v>1</v>
      </c>
      <c r="H5" s="251">
        <v>0</v>
      </c>
      <c r="I5" s="544" t="s">
        <v>88</v>
      </c>
      <c r="J5" s="269" t="s">
        <v>85</v>
      </c>
      <c r="K5" s="147"/>
      <c r="L5" s="148"/>
      <c r="M5" s="149"/>
      <c r="N5" s="149"/>
      <c r="O5" s="150"/>
      <c r="P5" s="151"/>
      <c r="Q5" s="152"/>
    </row>
    <row r="6" spans="1:17" ht="82.5" customHeight="1">
      <c r="A6" s="164"/>
      <c r="B6" s="611"/>
      <c r="C6" s="252">
        <v>1.3</v>
      </c>
      <c r="D6" s="163" t="s">
        <v>89</v>
      </c>
      <c r="E6" s="163" t="s">
        <v>90</v>
      </c>
      <c r="F6" s="253" t="s">
        <v>20</v>
      </c>
      <c r="G6" s="545">
        <v>0.5</v>
      </c>
      <c r="H6" s="545">
        <v>0.5</v>
      </c>
      <c r="I6" s="270" t="s">
        <v>91</v>
      </c>
      <c r="J6" s="257" t="s">
        <v>92</v>
      </c>
      <c r="K6" s="398"/>
      <c r="L6" s="148"/>
      <c r="M6" s="149"/>
      <c r="N6" s="149"/>
      <c r="O6" s="150"/>
      <c r="P6" s="391"/>
    </row>
    <row r="7" spans="1:17" ht="149.25" customHeight="1">
      <c r="A7" s="164"/>
      <c r="B7" s="611" t="s">
        <v>93</v>
      </c>
      <c r="C7" s="252">
        <v>2.1</v>
      </c>
      <c r="D7" s="537" t="s">
        <v>94</v>
      </c>
      <c r="E7" s="163" t="s">
        <v>95</v>
      </c>
      <c r="F7" s="253" t="s">
        <v>20</v>
      </c>
      <c r="G7" s="254">
        <v>0.5</v>
      </c>
      <c r="H7" s="254">
        <v>0.5</v>
      </c>
      <c r="I7" s="256" t="s">
        <v>96</v>
      </c>
      <c r="J7" s="257" t="s">
        <v>97</v>
      </c>
      <c r="K7" s="398"/>
      <c r="L7" s="399"/>
      <c r="M7" s="400"/>
      <c r="N7" s="400"/>
      <c r="O7" s="401"/>
      <c r="P7" s="391"/>
    </row>
    <row r="8" spans="1:17" ht="60" customHeight="1">
      <c r="A8" s="164"/>
      <c r="B8" s="611"/>
      <c r="C8" s="252">
        <v>2.2000000000000002</v>
      </c>
      <c r="D8" s="536" t="s">
        <v>98</v>
      </c>
      <c r="E8" s="163" t="s">
        <v>99</v>
      </c>
      <c r="F8" s="253" t="s">
        <v>20</v>
      </c>
      <c r="G8" s="545">
        <v>0.5</v>
      </c>
      <c r="H8" s="545">
        <v>0.5</v>
      </c>
      <c r="I8" s="270" t="s">
        <v>100</v>
      </c>
      <c r="J8" s="257" t="s">
        <v>85</v>
      </c>
      <c r="K8" s="398"/>
      <c r="L8" s="399"/>
      <c r="M8" s="400"/>
      <c r="N8" s="400"/>
      <c r="O8" s="401"/>
      <c r="P8" s="391"/>
    </row>
    <row r="9" spans="1:17" ht="73.5" customHeight="1">
      <c r="A9" s="164"/>
      <c r="B9" s="611" t="s">
        <v>101</v>
      </c>
      <c r="C9" s="252">
        <v>3.1</v>
      </c>
      <c r="D9" s="163" t="s">
        <v>102</v>
      </c>
      <c r="E9" s="255" t="s">
        <v>103</v>
      </c>
      <c r="F9" s="253" t="s">
        <v>20</v>
      </c>
      <c r="G9" s="545">
        <v>0.5</v>
      </c>
      <c r="H9" s="545">
        <v>0.5</v>
      </c>
      <c r="I9" s="256" t="s">
        <v>104</v>
      </c>
      <c r="J9" s="257" t="s">
        <v>105</v>
      </c>
      <c r="K9" s="398"/>
      <c r="L9" s="402"/>
      <c r="M9" s="400"/>
      <c r="N9" s="400"/>
      <c r="O9" s="401"/>
      <c r="P9" s="391"/>
    </row>
    <row r="10" spans="1:17" ht="67.5" customHeight="1">
      <c r="A10" s="164"/>
      <c r="B10" s="611"/>
      <c r="C10" s="252">
        <v>3.2</v>
      </c>
      <c r="D10" s="536" t="s">
        <v>106</v>
      </c>
      <c r="E10" s="255" t="s">
        <v>107</v>
      </c>
      <c r="F10" s="253" t="s">
        <v>20</v>
      </c>
      <c r="G10" s="545">
        <v>0.5</v>
      </c>
      <c r="H10" s="545">
        <v>0.5</v>
      </c>
      <c r="I10" s="256" t="s">
        <v>108</v>
      </c>
      <c r="J10" s="257" t="s">
        <v>109</v>
      </c>
      <c r="K10" s="398"/>
      <c r="L10" s="402"/>
      <c r="M10" s="400"/>
      <c r="N10" s="400"/>
      <c r="O10" s="401"/>
      <c r="P10" s="391"/>
    </row>
    <row r="11" spans="1:17" s="77" customFormat="1" ht="104.25" customHeight="1">
      <c r="A11" s="165" t="s">
        <v>72</v>
      </c>
      <c r="B11" s="611"/>
      <c r="C11" s="258">
        <v>3.3</v>
      </c>
      <c r="D11" s="538" t="s">
        <v>110</v>
      </c>
      <c r="E11" s="259" t="s">
        <v>111</v>
      </c>
      <c r="F11" s="260" t="s">
        <v>43</v>
      </c>
      <c r="G11" s="261">
        <v>0.5</v>
      </c>
      <c r="H11" s="261">
        <v>0.5</v>
      </c>
      <c r="I11" s="259" t="s">
        <v>112</v>
      </c>
      <c r="J11" s="539" t="s">
        <v>113</v>
      </c>
      <c r="K11" s="403"/>
      <c r="L11" s="404"/>
      <c r="M11" s="405"/>
      <c r="N11" s="405"/>
      <c r="O11" s="406"/>
      <c r="P11" s="407"/>
    </row>
    <row r="12" spans="1:17" ht="105" customHeight="1">
      <c r="A12" s="166"/>
      <c r="B12" s="167" t="s">
        <v>114</v>
      </c>
      <c r="C12" s="252">
        <v>4.0999999999999996</v>
      </c>
      <c r="D12" s="262" t="s">
        <v>115</v>
      </c>
      <c r="E12" s="260" t="s">
        <v>116</v>
      </c>
      <c r="F12" s="253" t="s">
        <v>117</v>
      </c>
      <c r="G12" s="545">
        <v>0.5</v>
      </c>
      <c r="H12" s="545">
        <v>0.5</v>
      </c>
      <c r="I12" s="270" t="s">
        <v>118</v>
      </c>
      <c r="J12" s="270" t="s">
        <v>119</v>
      </c>
      <c r="K12" s="374"/>
      <c r="L12" s="367"/>
      <c r="M12" s="367"/>
      <c r="N12" s="367"/>
      <c r="O12" s="367"/>
      <c r="P12" s="367"/>
    </row>
    <row r="13" spans="1:17" ht="50.25" customHeight="1">
      <c r="A13" s="166"/>
      <c r="B13" s="168" t="s">
        <v>120</v>
      </c>
      <c r="C13" s="263">
        <v>4.2</v>
      </c>
      <c r="D13" s="264" t="s">
        <v>121</v>
      </c>
      <c r="E13" s="265" t="s">
        <v>122</v>
      </c>
      <c r="F13" s="266" t="s">
        <v>117</v>
      </c>
      <c r="G13" s="267">
        <v>0</v>
      </c>
      <c r="H13" s="546">
        <v>1</v>
      </c>
      <c r="I13" s="264" t="s">
        <v>123</v>
      </c>
      <c r="J13" s="540" t="s">
        <v>113</v>
      </c>
      <c r="K13" s="374"/>
      <c r="L13" s="367"/>
      <c r="M13" s="367"/>
      <c r="N13" s="367"/>
      <c r="O13" s="367"/>
      <c r="P13" s="367"/>
    </row>
    <row r="14" spans="1:17" ht="15" customHeight="1">
      <c r="B14" s="128"/>
    </row>
  </sheetData>
  <mergeCells count="7">
    <mergeCell ref="B9:B11"/>
    <mergeCell ref="B1:O1"/>
    <mergeCell ref="B2:J2"/>
    <mergeCell ref="K2:O2"/>
    <mergeCell ref="C3:D3"/>
    <mergeCell ref="B4:B6"/>
    <mergeCell ref="B7:B8"/>
  </mergeCells>
  <printOptions horizontalCentered="1" verticalCentered="1"/>
  <pageMargins left="0.70866141732283472" right="0.70866141732283472" top="0.74803149606299213" bottom="0.74803149606299213" header="0.31496062992125984" footer="0.31496062992125984"/>
  <pageSetup paperSize="5" scale="37" orientation="landscape" r:id="rId1"/>
  <rowBreaks count="1" manualBreakCount="1">
    <brk id="11" min="1" max="12"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5DDFF68-7387-4F5C-8263-65ED45200BDB}">
          <x14:formula1>
            <xm:f>Hoja2!$E$4:$E$5</xm:f>
          </x14:formula1>
          <xm:sqref>F11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55864-AF4B-44B2-A005-7F25DB3027ED}">
  <dimension ref="B2:Q9"/>
  <sheetViews>
    <sheetView zoomScale="80" zoomScaleNormal="80" workbookViewId="0">
      <selection activeCell="F7" sqref="F7"/>
    </sheetView>
  </sheetViews>
  <sheetFormatPr defaultColWidth="11.42578125" defaultRowHeight="11.25"/>
  <cols>
    <col min="1" max="2" width="11.42578125" style="19"/>
    <col min="3" max="3" width="11.42578125" style="19" customWidth="1"/>
    <col min="4" max="4" width="8" style="19" customWidth="1"/>
    <col min="5" max="5" width="54.28515625" style="19" customWidth="1"/>
    <col min="6" max="6" width="63" style="19" customWidth="1"/>
    <col min="7" max="7" width="23.7109375" style="19" customWidth="1"/>
    <col min="8" max="8" width="13.140625" style="75" customWidth="1"/>
    <col min="9" max="9" width="13.42578125" style="75" customWidth="1"/>
    <col min="10" max="10" width="44.42578125" style="19" customWidth="1"/>
    <col min="11" max="11" width="44.5703125" style="19" customWidth="1"/>
    <col min="12" max="12" width="20.42578125" style="75" hidden="1" customWidth="1"/>
    <col min="13" max="13" width="28.5703125" style="75" hidden="1" customWidth="1"/>
    <col min="14" max="14" width="35.140625" style="75" hidden="1" customWidth="1"/>
    <col min="15" max="15" width="43.7109375" style="75" hidden="1" customWidth="1"/>
    <col min="16" max="16" width="26.28515625" style="75" hidden="1" customWidth="1"/>
    <col min="17" max="17" width="29.140625" style="19" hidden="1" customWidth="1"/>
    <col min="18" max="16384" width="11.42578125" style="19"/>
  </cols>
  <sheetData>
    <row r="2" spans="2:17" customFormat="1" ht="24.95" customHeight="1" thickBot="1">
      <c r="B2" s="629" t="s">
        <v>0</v>
      </c>
      <c r="C2" s="630"/>
      <c r="D2" s="630"/>
      <c r="E2" s="630"/>
      <c r="F2" s="630"/>
      <c r="G2" s="630"/>
      <c r="H2" s="630"/>
      <c r="I2" s="630"/>
      <c r="J2" s="630"/>
      <c r="K2" s="631"/>
      <c r="L2" s="96"/>
      <c r="M2" s="96"/>
      <c r="N2" s="96"/>
      <c r="O2" s="408"/>
      <c r="P2" s="408"/>
      <c r="Q2" s="408"/>
    </row>
    <row r="3" spans="2:17" ht="32.1" customHeight="1">
      <c r="B3" s="632" t="s">
        <v>124</v>
      </c>
      <c r="C3" s="633"/>
      <c r="D3" s="633"/>
      <c r="E3" s="633"/>
      <c r="F3" s="633"/>
      <c r="G3" s="633"/>
      <c r="H3" s="633"/>
      <c r="I3" s="633"/>
      <c r="J3" s="633"/>
      <c r="K3" s="634"/>
      <c r="L3" s="596" t="s">
        <v>2</v>
      </c>
      <c r="M3" s="596"/>
      <c r="N3" s="596"/>
      <c r="O3" s="596"/>
      <c r="P3" s="597"/>
      <c r="Q3" s="598" t="s">
        <v>3</v>
      </c>
    </row>
    <row r="4" spans="2:17" ht="78.75" customHeight="1">
      <c r="B4" s="635" t="s">
        <v>4</v>
      </c>
      <c r="C4" s="636"/>
      <c r="D4" s="585" t="s">
        <v>5</v>
      </c>
      <c r="E4" s="637"/>
      <c r="F4" s="129" t="s">
        <v>6</v>
      </c>
      <c r="G4" s="129" t="s">
        <v>7</v>
      </c>
      <c r="H4" s="129" t="s">
        <v>76</v>
      </c>
      <c r="I4" s="129" t="s">
        <v>125</v>
      </c>
      <c r="J4" s="469" t="s">
        <v>10</v>
      </c>
      <c r="K4" s="470" t="s">
        <v>11</v>
      </c>
      <c r="L4" s="116" t="s">
        <v>12</v>
      </c>
      <c r="M4" s="89" t="s">
        <v>13</v>
      </c>
      <c r="N4" s="89" t="s">
        <v>14</v>
      </c>
      <c r="O4" s="89" t="s">
        <v>15</v>
      </c>
      <c r="P4" s="90" t="s">
        <v>16</v>
      </c>
      <c r="Q4" s="599"/>
    </row>
    <row r="5" spans="2:17" ht="70.5" customHeight="1">
      <c r="B5" s="623" t="s">
        <v>126</v>
      </c>
      <c r="C5" s="624"/>
      <c r="D5" s="170" t="s">
        <v>127</v>
      </c>
      <c r="E5" s="171" t="s">
        <v>128</v>
      </c>
      <c r="F5" s="171" t="s">
        <v>129</v>
      </c>
      <c r="G5" s="172" t="s">
        <v>43</v>
      </c>
      <c r="H5" s="173">
        <v>0.5</v>
      </c>
      <c r="I5" s="173">
        <v>0.5</v>
      </c>
      <c r="J5" s="171" t="s">
        <v>130</v>
      </c>
      <c r="K5" s="471" t="s">
        <v>131</v>
      </c>
      <c r="L5" s="87"/>
      <c r="M5" s="87"/>
      <c r="N5" s="88"/>
      <c r="O5" s="88"/>
      <c r="P5" s="88"/>
      <c r="Q5" s="74"/>
    </row>
    <row r="6" spans="2:17" ht="104.1" customHeight="1">
      <c r="B6" s="625"/>
      <c r="C6" s="626"/>
      <c r="D6" s="174" t="s">
        <v>132</v>
      </c>
      <c r="E6" s="130" t="s">
        <v>133</v>
      </c>
      <c r="F6" s="472" t="s">
        <v>134</v>
      </c>
      <c r="G6" s="142" t="s">
        <v>20</v>
      </c>
      <c r="H6" s="130">
        <v>3</v>
      </c>
      <c r="I6" s="130">
        <v>3</v>
      </c>
      <c r="J6" s="130" t="s">
        <v>135</v>
      </c>
      <c r="K6" s="473" t="s">
        <v>136</v>
      </c>
      <c r="L6" s="87"/>
      <c r="M6" s="87"/>
      <c r="N6" s="88"/>
      <c r="O6" s="88"/>
      <c r="P6" s="88"/>
      <c r="Q6" s="74"/>
    </row>
    <row r="7" spans="2:17" ht="112.5" customHeight="1">
      <c r="B7" s="625"/>
      <c r="C7" s="626"/>
      <c r="D7" s="517" t="s">
        <v>137</v>
      </c>
      <c r="E7" s="518" t="s">
        <v>138</v>
      </c>
      <c r="F7" s="518" t="s">
        <v>139</v>
      </c>
      <c r="G7" s="519" t="s">
        <v>20</v>
      </c>
      <c r="H7" s="518">
        <v>0</v>
      </c>
      <c r="I7" s="518">
        <v>1</v>
      </c>
      <c r="J7" s="518" t="s">
        <v>140</v>
      </c>
      <c r="K7" s="520" t="s">
        <v>141</v>
      </c>
      <c r="L7" s="87"/>
      <c r="M7" s="87"/>
      <c r="N7" s="88"/>
      <c r="O7" s="88"/>
      <c r="P7" s="88"/>
      <c r="Q7" s="74"/>
    </row>
    <row r="8" spans="2:17" ht="154.5" customHeight="1">
      <c r="B8" s="627"/>
      <c r="C8" s="628"/>
      <c r="D8" s="175" t="s">
        <v>142</v>
      </c>
      <c r="E8" s="177" t="s">
        <v>143</v>
      </c>
      <c r="F8" s="177" t="s">
        <v>144</v>
      </c>
      <c r="G8" s="176" t="s">
        <v>20</v>
      </c>
      <c r="H8" s="177">
        <v>0</v>
      </c>
      <c r="I8" s="177">
        <v>1</v>
      </c>
      <c r="J8" s="177" t="s">
        <v>145</v>
      </c>
      <c r="K8" s="474" t="s">
        <v>146</v>
      </c>
      <c r="L8" s="87"/>
      <c r="M8" s="87"/>
      <c r="N8" s="88"/>
      <c r="O8" s="88"/>
      <c r="P8" s="88"/>
      <c r="Q8" s="74"/>
    </row>
    <row r="9" spans="2:17" ht="11.25" customHeight="1">
      <c r="B9" s="587"/>
      <c r="C9" s="588"/>
      <c r="D9" s="588"/>
      <c r="E9" s="588"/>
      <c r="F9" s="588"/>
      <c r="G9" s="588"/>
      <c r="H9" s="588"/>
      <c r="I9" s="588"/>
      <c r="J9" s="588"/>
      <c r="K9" s="588"/>
    </row>
  </sheetData>
  <mergeCells count="8">
    <mergeCell ref="Q3:Q4"/>
    <mergeCell ref="B4:C4"/>
    <mergeCell ref="D4:E4"/>
    <mergeCell ref="B5:C8"/>
    <mergeCell ref="B9:K9"/>
    <mergeCell ref="B2:K2"/>
    <mergeCell ref="B3:K3"/>
    <mergeCell ref="L3:P3"/>
  </mergeCells>
  <phoneticPr fontId="16" type="noConversion"/>
  <pageMargins left="0.31496062992125984" right="0.51181102362204722" top="0.74803149606299213" bottom="0.74803149606299213" header="0.31496062992125984" footer="0.31496062992125984"/>
  <pageSetup paperSize="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16CD8ADB-F74D-483F-94AF-F595299A4A44}">
          <x14:formula1>
            <xm:f>Hoja2!$E$4:$E$5</xm:f>
          </x14:formula1>
          <xm:sqref>G5:G7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40CC8-671B-4AAE-B9D4-1C516FEDD8F9}">
  <dimension ref="A1:P4"/>
  <sheetViews>
    <sheetView zoomScale="90" zoomScaleNormal="90" workbookViewId="0">
      <selection activeCell="F8" sqref="F8"/>
    </sheetView>
  </sheetViews>
  <sheetFormatPr defaultColWidth="11.42578125" defaultRowHeight="11.25"/>
  <cols>
    <col min="1" max="1" width="11.42578125" style="19"/>
    <col min="2" max="2" width="13" style="19" customWidth="1"/>
    <col min="3" max="3" width="8.28515625" style="19" customWidth="1"/>
    <col min="4" max="4" width="38" style="19" customWidth="1"/>
    <col min="5" max="5" width="23.85546875" style="19" customWidth="1"/>
    <col min="6" max="6" width="27.28515625" style="19" customWidth="1"/>
    <col min="7" max="7" width="15.42578125" style="75" customWidth="1"/>
    <col min="8" max="8" width="15.28515625" style="75" customWidth="1"/>
    <col min="9" max="9" width="35.140625" style="19" customWidth="1"/>
    <col min="10" max="10" width="29.42578125" style="19" customWidth="1"/>
    <col min="11" max="11" width="31.7109375" style="75" hidden="1" customWidth="1"/>
    <col min="12" max="12" width="34" style="75" hidden="1" customWidth="1"/>
    <col min="13" max="13" width="28.42578125" style="75" hidden="1" customWidth="1"/>
    <col min="14" max="14" width="39.5703125" style="75" hidden="1" customWidth="1"/>
    <col min="15" max="15" width="32.28515625" style="75" hidden="1" customWidth="1"/>
    <col min="16" max="16" width="33" style="19" hidden="1" customWidth="1"/>
    <col min="17" max="16384" width="11.42578125" style="19"/>
  </cols>
  <sheetData>
    <row r="1" spans="1:16" customFormat="1" ht="35.1" customHeight="1" thickBot="1">
      <c r="A1" s="642" t="s">
        <v>147</v>
      </c>
      <c r="B1" s="643"/>
      <c r="C1" s="643"/>
      <c r="D1" s="643"/>
      <c r="E1" s="643"/>
      <c r="F1" s="643"/>
      <c r="G1" s="643"/>
      <c r="H1" s="643"/>
      <c r="I1" s="643"/>
      <c r="J1" s="644"/>
      <c r="K1" s="96"/>
      <c r="L1" s="96"/>
      <c r="M1" s="96"/>
      <c r="N1" s="96"/>
      <c r="O1" s="408"/>
      <c r="P1" s="408"/>
    </row>
    <row r="2" spans="1:16" ht="44.1" customHeight="1">
      <c r="A2" s="645" t="s">
        <v>4</v>
      </c>
      <c r="B2" s="646"/>
      <c r="C2" s="647" t="s">
        <v>5</v>
      </c>
      <c r="D2" s="648"/>
      <c r="E2" s="289" t="s">
        <v>6</v>
      </c>
      <c r="F2" s="289" t="s">
        <v>148</v>
      </c>
      <c r="G2" s="289" t="s">
        <v>76</v>
      </c>
      <c r="H2" s="289" t="s">
        <v>149</v>
      </c>
      <c r="I2" s="289" t="s">
        <v>10</v>
      </c>
      <c r="J2" s="290" t="s">
        <v>11</v>
      </c>
      <c r="K2" s="596" t="s">
        <v>2</v>
      </c>
      <c r="L2" s="596"/>
      <c r="M2" s="596"/>
      <c r="N2" s="596"/>
      <c r="O2" s="597"/>
      <c r="P2" s="598" t="s">
        <v>3</v>
      </c>
    </row>
    <row r="3" spans="1:16" s="131" customFormat="1" ht="61.5" customHeight="1" thickBot="1">
      <c r="A3" s="638" t="s">
        <v>150</v>
      </c>
      <c r="B3" s="639"/>
      <c r="C3" s="291" t="s">
        <v>151</v>
      </c>
      <c r="D3" s="292" t="s">
        <v>152</v>
      </c>
      <c r="E3" s="292" t="s">
        <v>153</v>
      </c>
      <c r="F3" s="293" t="s">
        <v>20</v>
      </c>
      <c r="G3" s="548">
        <v>1</v>
      </c>
      <c r="H3" s="548">
        <v>0</v>
      </c>
      <c r="I3" s="292" t="s">
        <v>154</v>
      </c>
      <c r="J3" s="294" t="s">
        <v>155</v>
      </c>
      <c r="K3" s="132" t="s">
        <v>12</v>
      </c>
      <c r="L3" s="134" t="s">
        <v>13</v>
      </c>
      <c r="M3" s="134" t="s">
        <v>14</v>
      </c>
      <c r="N3" s="134" t="s">
        <v>15</v>
      </c>
      <c r="O3" s="135" t="s">
        <v>16</v>
      </c>
      <c r="P3" s="599"/>
    </row>
    <row r="4" spans="1:16" s="131" customFormat="1" ht="68.25" customHeight="1" thickBot="1">
      <c r="A4" s="640" t="s">
        <v>156</v>
      </c>
      <c r="B4" s="641"/>
      <c r="C4" s="295" t="s">
        <v>157</v>
      </c>
      <c r="D4" s="296" t="s">
        <v>158</v>
      </c>
      <c r="E4" s="296" t="s">
        <v>159</v>
      </c>
      <c r="F4" s="297" t="s">
        <v>20</v>
      </c>
      <c r="G4" s="298">
        <v>0</v>
      </c>
      <c r="H4" s="298">
        <v>1</v>
      </c>
      <c r="I4" s="296" t="s">
        <v>160</v>
      </c>
      <c r="J4" s="299" t="s">
        <v>155</v>
      </c>
      <c r="K4" s="136"/>
      <c r="L4" s="136"/>
      <c r="M4" s="137"/>
      <c r="N4" s="137"/>
      <c r="O4" s="137"/>
      <c r="P4" s="138"/>
    </row>
  </sheetData>
  <mergeCells count="7">
    <mergeCell ref="K2:O2"/>
    <mergeCell ref="P2:P3"/>
    <mergeCell ref="A3:B3"/>
    <mergeCell ref="A4:B4"/>
    <mergeCell ref="A1:J1"/>
    <mergeCell ref="A2:B2"/>
    <mergeCell ref="C2:D2"/>
  </mergeCells>
  <phoneticPr fontId="16" type="noConversion"/>
  <pageMargins left="0.31496062992125984" right="0.51181102362204722" top="0.74803149606299213" bottom="0.74803149606299213" header="0.31496062992125984" footer="0.31496062992125984"/>
  <pageSetup paperSize="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B02B7-9FE4-47AE-9305-4F676BC9B691}">
  <dimension ref="B1:S17"/>
  <sheetViews>
    <sheetView zoomScale="80" zoomScaleNormal="80" zoomScaleSheetLayoutView="106" workbookViewId="0">
      <selection activeCell="F3" sqref="F3"/>
    </sheetView>
  </sheetViews>
  <sheetFormatPr defaultColWidth="11.42578125" defaultRowHeight="12.75"/>
  <cols>
    <col min="1" max="1" width="1.85546875" style="18" customWidth="1"/>
    <col min="2" max="2" width="30" style="76" customWidth="1"/>
    <col min="3" max="3" width="5.140625" style="18" customWidth="1"/>
    <col min="4" max="4" width="50.7109375" style="18" customWidth="1"/>
    <col min="5" max="5" width="41.140625" style="18" customWidth="1"/>
    <col min="6" max="6" width="25.85546875" style="18" customWidth="1"/>
    <col min="7" max="8" width="18.28515625" style="76" customWidth="1"/>
    <col min="9" max="9" width="21.42578125" style="80" customWidth="1"/>
    <col min="10" max="10" width="41.28515625" style="80" customWidth="1"/>
    <col min="11" max="11" width="27.5703125" style="94" hidden="1" customWidth="1"/>
    <col min="12" max="12" width="28.42578125" style="95" hidden="1" customWidth="1"/>
    <col min="13" max="13" width="26.140625" style="95" hidden="1" customWidth="1"/>
    <col min="14" max="14" width="37.140625" style="95" hidden="1" customWidth="1"/>
    <col min="15" max="15" width="37.7109375" style="95" hidden="1" customWidth="1"/>
    <col min="16" max="16" width="46.42578125" style="18" hidden="1" customWidth="1"/>
    <col min="17" max="18" width="11.42578125" style="18"/>
    <col min="19" max="19" width="36.42578125" style="18" bestFit="1" customWidth="1"/>
    <col min="20" max="16384" width="11.42578125" style="18"/>
  </cols>
  <sheetData>
    <row r="1" spans="2:19" ht="27.75" customHeight="1" thickBot="1">
      <c r="B1" s="652" t="s">
        <v>161</v>
      </c>
      <c r="C1" s="653"/>
      <c r="D1" s="653"/>
      <c r="E1" s="653"/>
      <c r="F1" s="653"/>
      <c r="G1" s="653"/>
      <c r="H1" s="653"/>
      <c r="I1" s="653"/>
      <c r="J1" s="653"/>
      <c r="K1" s="653"/>
      <c r="L1" s="653"/>
      <c r="M1" s="653"/>
      <c r="N1" s="653"/>
      <c r="O1" s="654"/>
      <c r="P1" s="95"/>
    </row>
    <row r="2" spans="2:19" ht="36" customHeight="1" thickBot="1">
      <c r="B2" s="655" t="s">
        <v>162</v>
      </c>
      <c r="C2" s="656"/>
      <c r="D2" s="656"/>
      <c r="E2" s="656"/>
      <c r="F2" s="656"/>
      <c r="G2" s="656"/>
      <c r="H2" s="656"/>
      <c r="I2" s="656"/>
      <c r="J2" s="657"/>
      <c r="K2" s="660" t="s">
        <v>163</v>
      </c>
      <c r="L2" s="660"/>
      <c r="M2" s="660"/>
      <c r="N2" s="660"/>
      <c r="O2" s="661"/>
      <c r="P2" s="83"/>
    </row>
    <row r="3" spans="2:19" ht="60" customHeight="1">
      <c r="B3" s="119" t="s">
        <v>4</v>
      </c>
      <c r="C3" s="658" t="s">
        <v>5</v>
      </c>
      <c r="D3" s="621"/>
      <c r="E3" s="99" t="s">
        <v>74</v>
      </c>
      <c r="F3" s="169" t="s">
        <v>164</v>
      </c>
      <c r="G3" s="169" t="s">
        <v>76</v>
      </c>
      <c r="H3" s="169" t="s">
        <v>77</v>
      </c>
      <c r="I3" s="99" t="s">
        <v>78</v>
      </c>
      <c r="J3" s="435" t="s">
        <v>11</v>
      </c>
      <c r="K3" s="409" t="s">
        <v>12</v>
      </c>
      <c r="L3" s="410" t="s">
        <v>79</v>
      </c>
      <c r="M3" s="410" t="s">
        <v>14</v>
      </c>
      <c r="N3" s="410" t="s">
        <v>15</v>
      </c>
      <c r="O3" s="411" t="s">
        <v>16</v>
      </c>
      <c r="P3" s="412" t="s">
        <v>80</v>
      </c>
    </row>
    <row r="4" spans="2:19" ht="72" customHeight="1">
      <c r="B4" s="659" t="s">
        <v>165</v>
      </c>
      <c r="C4" s="357">
        <v>1.1000000000000001</v>
      </c>
      <c r="D4" s="358" t="s">
        <v>166</v>
      </c>
      <c r="E4" s="358" t="s">
        <v>167</v>
      </c>
      <c r="F4" s="359" t="s">
        <v>43</v>
      </c>
      <c r="G4" s="419">
        <v>0</v>
      </c>
      <c r="H4" s="360">
        <v>1</v>
      </c>
      <c r="I4" s="431" t="s">
        <v>168</v>
      </c>
      <c r="J4" s="163" t="s">
        <v>169</v>
      </c>
      <c r="K4" s="413"/>
      <c r="L4" s="414"/>
      <c r="M4" s="393"/>
      <c r="N4" s="393"/>
      <c r="O4" s="393"/>
      <c r="P4" s="379"/>
    </row>
    <row r="5" spans="2:19" ht="119.1" customHeight="1">
      <c r="B5" s="651"/>
      <c r="C5" s="300">
        <v>1.2</v>
      </c>
      <c r="D5" s="304" t="s">
        <v>170</v>
      </c>
      <c r="E5" s="304" t="s">
        <v>171</v>
      </c>
      <c r="F5" s="305" t="s">
        <v>43</v>
      </c>
      <c r="G5" s="420">
        <v>0</v>
      </c>
      <c r="H5" s="306">
        <v>1</v>
      </c>
      <c r="I5" s="307" t="s">
        <v>172</v>
      </c>
      <c r="J5" s="255" t="s">
        <v>173</v>
      </c>
      <c r="K5" s="373"/>
      <c r="L5" s="414"/>
      <c r="M5" s="393"/>
      <c r="N5" s="393"/>
      <c r="O5" s="393"/>
      <c r="P5" s="379"/>
      <c r="S5" s="144"/>
    </row>
    <row r="6" spans="2:19" ht="90" thickBot="1">
      <c r="B6" s="650"/>
      <c r="C6" s="300">
        <v>1.3</v>
      </c>
      <c r="D6" s="301" t="s">
        <v>174</v>
      </c>
      <c r="E6" s="301" t="s">
        <v>175</v>
      </c>
      <c r="F6" s="302" t="s">
        <v>43</v>
      </c>
      <c r="G6" s="420">
        <v>0</v>
      </c>
      <c r="H6" s="303">
        <v>1</v>
      </c>
      <c r="I6" s="432" t="s">
        <v>176</v>
      </c>
      <c r="J6" s="163" t="s">
        <v>169</v>
      </c>
      <c r="K6" s="373"/>
      <c r="L6" s="414"/>
      <c r="M6" s="393"/>
      <c r="N6" s="393"/>
      <c r="O6" s="393"/>
      <c r="P6" s="379"/>
    </row>
    <row r="7" spans="2:19" ht="76.5">
      <c r="B7" s="649" t="s">
        <v>177</v>
      </c>
      <c r="C7" s="300">
        <v>2.1</v>
      </c>
      <c r="D7" s="301" t="s">
        <v>178</v>
      </c>
      <c r="E7" s="301" t="s">
        <v>179</v>
      </c>
      <c r="F7" s="302" t="s">
        <v>20</v>
      </c>
      <c r="G7" s="308">
        <v>6</v>
      </c>
      <c r="H7" s="308">
        <v>6</v>
      </c>
      <c r="I7" s="432" t="s">
        <v>180</v>
      </c>
      <c r="J7" s="163" t="s">
        <v>181</v>
      </c>
      <c r="K7" s="373"/>
      <c r="L7" s="415"/>
      <c r="M7" s="393"/>
      <c r="N7" s="393"/>
      <c r="O7" s="393"/>
      <c r="P7" s="379"/>
    </row>
    <row r="8" spans="2:19" ht="51.75" thickBot="1">
      <c r="B8" s="650"/>
      <c r="C8" s="300">
        <v>2.2000000000000002</v>
      </c>
      <c r="D8" s="301" t="s">
        <v>182</v>
      </c>
      <c r="E8" s="301" t="s">
        <v>179</v>
      </c>
      <c r="F8" s="302" t="s">
        <v>20</v>
      </c>
      <c r="G8" s="308">
        <v>6</v>
      </c>
      <c r="H8" s="308">
        <v>6</v>
      </c>
      <c r="I8" s="432" t="s">
        <v>183</v>
      </c>
      <c r="J8" s="163" t="s">
        <v>181</v>
      </c>
      <c r="K8" s="373"/>
      <c r="L8" s="415"/>
      <c r="M8" s="393"/>
      <c r="N8" s="393"/>
      <c r="O8" s="393"/>
      <c r="P8" s="379"/>
    </row>
    <row r="9" spans="2:19" ht="51" customHeight="1" thickBot="1">
      <c r="B9" s="121" t="s">
        <v>184</v>
      </c>
      <c r="C9" s="300">
        <v>3.1</v>
      </c>
      <c r="D9" s="301" t="s">
        <v>185</v>
      </c>
      <c r="E9" s="309" t="s">
        <v>186</v>
      </c>
      <c r="F9" s="302" t="s">
        <v>20</v>
      </c>
      <c r="G9" s="310">
        <v>0</v>
      </c>
      <c r="H9" s="310">
        <v>1</v>
      </c>
      <c r="I9" s="433" t="s">
        <v>187</v>
      </c>
      <c r="J9" s="163" t="s">
        <v>188</v>
      </c>
      <c r="K9" s="373"/>
      <c r="L9" s="414"/>
      <c r="M9" s="393"/>
      <c r="N9" s="393"/>
      <c r="O9" s="393"/>
      <c r="P9" s="379"/>
    </row>
    <row r="10" spans="2:19" s="77" customFormat="1" ht="60">
      <c r="B10" s="122" t="s">
        <v>189</v>
      </c>
      <c r="C10" s="300">
        <v>4.0999999999999996</v>
      </c>
      <c r="D10" s="301" t="s">
        <v>190</v>
      </c>
      <c r="E10" s="301" t="s">
        <v>191</v>
      </c>
      <c r="F10" s="302" t="s">
        <v>20</v>
      </c>
      <c r="G10" s="308">
        <v>0</v>
      </c>
      <c r="H10" s="308">
        <v>1</v>
      </c>
      <c r="I10" s="432" t="s">
        <v>192</v>
      </c>
      <c r="J10" s="163" t="s">
        <v>188</v>
      </c>
      <c r="K10" s="373"/>
      <c r="L10" s="414"/>
      <c r="M10" s="393"/>
      <c r="N10" s="393"/>
      <c r="O10" s="416"/>
      <c r="P10" s="379"/>
    </row>
    <row r="11" spans="2:19" ht="63.75">
      <c r="B11" s="649" t="s">
        <v>193</v>
      </c>
      <c r="C11" s="300">
        <v>5.0999999999999996</v>
      </c>
      <c r="D11" s="301" t="s">
        <v>194</v>
      </c>
      <c r="E11" s="301" t="s">
        <v>195</v>
      </c>
      <c r="F11" s="302" t="s">
        <v>20</v>
      </c>
      <c r="G11" s="308">
        <v>6</v>
      </c>
      <c r="H11" s="308">
        <v>6</v>
      </c>
      <c r="I11" s="432" t="s">
        <v>196</v>
      </c>
      <c r="J11" s="163" t="s">
        <v>131</v>
      </c>
      <c r="K11" s="373"/>
      <c r="L11" s="417"/>
      <c r="M11" s="393"/>
      <c r="N11" s="418"/>
      <c r="O11" s="418"/>
      <c r="P11" s="379"/>
    </row>
    <row r="12" spans="2:19" ht="39.75" customHeight="1">
      <c r="B12" s="651"/>
      <c r="C12" s="300">
        <v>5.2</v>
      </c>
      <c r="D12" s="301" t="s">
        <v>197</v>
      </c>
      <c r="E12" s="309" t="s">
        <v>198</v>
      </c>
      <c r="F12" s="302" t="s">
        <v>20</v>
      </c>
      <c r="G12" s="310">
        <v>1</v>
      </c>
      <c r="H12" s="310">
        <v>1</v>
      </c>
      <c r="I12" s="433" t="s">
        <v>199</v>
      </c>
      <c r="J12" s="163" t="s">
        <v>200</v>
      </c>
      <c r="K12" s="373"/>
      <c r="L12" s="414"/>
      <c r="M12" s="393"/>
      <c r="N12" s="393"/>
      <c r="O12" s="393"/>
      <c r="P12" s="379"/>
    </row>
    <row r="13" spans="2:19" ht="41.25" customHeight="1" thickBot="1">
      <c r="B13" s="650"/>
      <c r="C13" s="311">
        <v>5.3</v>
      </c>
      <c r="D13" s="301" t="s">
        <v>201</v>
      </c>
      <c r="E13" s="301" t="s">
        <v>202</v>
      </c>
      <c r="F13" s="302" t="s">
        <v>20</v>
      </c>
      <c r="G13" s="308">
        <v>1</v>
      </c>
      <c r="H13" s="308">
        <v>1</v>
      </c>
      <c r="I13" s="432" t="s">
        <v>203</v>
      </c>
      <c r="J13" s="163" t="s">
        <v>200</v>
      </c>
      <c r="K13" s="373"/>
      <c r="L13" s="367"/>
      <c r="M13" s="367"/>
      <c r="N13" s="367"/>
      <c r="O13" s="367"/>
      <c r="P13" s="367"/>
    </row>
    <row r="14" spans="2:19" ht="69" customHeight="1" thickBot="1">
      <c r="B14" s="121" t="s">
        <v>204</v>
      </c>
      <c r="C14" s="300">
        <v>6.1</v>
      </c>
      <c r="D14" s="301" t="s">
        <v>205</v>
      </c>
      <c r="E14" s="301" t="s">
        <v>206</v>
      </c>
      <c r="F14" s="302" t="s">
        <v>20</v>
      </c>
      <c r="G14" s="302">
        <v>1</v>
      </c>
      <c r="H14" s="302">
        <v>0</v>
      </c>
      <c r="I14" s="432" t="s">
        <v>207</v>
      </c>
      <c r="J14" s="163" t="s">
        <v>208</v>
      </c>
      <c r="K14" s="374"/>
      <c r="L14" s="367"/>
      <c r="M14" s="367"/>
      <c r="N14" s="367"/>
      <c r="O14" s="367"/>
      <c r="P14" s="367"/>
    </row>
    <row r="15" spans="2:19" ht="64.5" thickBot="1">
      <c r="B15" s="139" t="s">
        <v>209</v>
      </c>
      <c r="C15" s="300">
        <v>7.1</v>
      </c>
      <c r="D15" s="301" t="s">
        <v>210</v>
      </c>
      <c r="E15" s="301" t="s">
        <v>211</v>
      </c>
      <c r="F15" s="302" t="s">
        <v>43</v>
      </c>
      <c r="G15" s="303">
        <v>0.5</v>
      </c>
      <c r="H15" s="303">
        <v>0.5</v>
      </c>
      <c r="I15" s="432" t="s">
        <v>212</v>
      </c>
      <c r="J15" s="163" t="s">
        <v>188</v>
      </c>
      <c r="K15" s="374"/>
      <c r="L15" s="367"/>
      <c r="M15" s="367"/>
      <c r="N15" s="367"/>
      <c r="O15" s="367"/>
      <c r="P15" s="367"/>
    </row>
    <row r="16" spans="2:19" ht="64.5" thickBot="1">
      <c r="B16" s="121" t="s">
        <v>213</v>
      </c>
      <c r="C16" s="300">
        <v>8.1</v>
      </c>
      <c r="D16" s="301" t="s">
        <v>214</v>
      </c>
      <c r="E16" s="301" t="s">
        <v>215</v>
      </c>
      <c r="F16" s="302" t="s">
        <v>43</v>
      </c>
      <c r="G16" s="303">
        <v>0.5</v>
      </c>
      <c r="H16" s="303">
        <v>0.5</v>
      </c>
      <c r="I16" s="432" t="s">
        <v>212</v>
      </c>
      <c r="J16" s="163" t="s">
        <v>216</v>
      </c>
      <c r="K16" s="374"/>
      <c r="L16" s="367"/>
      <c r="M16" s="367"/>
      <c r="N16" s="367"/>
      <c r="O16" s="367"/>
      <c r="P16" s="367"/>
    </row>
    <row r="17" spans="2:16" ht="77.25" thickBot="1">
      <c r="B17" s="123" t="s">
        <v>217</v>
      </c>
      <c r="C17" s="312">
        <v>9.1</v>
      </c>
      <c r="D17" s="313" t="s">
        <v>218</v>
      </c>
      <c r="E17" s="313" t="s">
        <v>219</v>
      </c>
      <c r="F17" s="314" t="s">
        <v>43</v>
      </c>
      <c r="G17" s="315">
        <v>0.5</v>
      </c>
      <c r="H17" s="315">
        <v>0.5</v>
      </c>
      <c r="I17" s="434" t="s">
        <v>220</v>
      </c>
      <c r="J17" s="163" t="s">
        <v>221</v>
      </c>
      <c r="K17" s="374"/>
      <c r="L17" s="367"/>
      <c r="M17" s="367"/>
      <c r="N17" s="367"/>
      <c r="O17" s="367"/>
      <c r="P17" s="367"/>
    </row>
  </sheetData>
  <autoFilter ref="B1:P17" xr:uid="{CD4B02B7-9FE4-47AE-9305-4F676BC9B691}">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autoFilter>
  <mergeCells count="7">
    <mergeCell ref="B7:B8"/>
    <mergeCell ref="B11:B13"/>
    <mergeCell ref="B1:O1"/>
    <mergeCell ref="B2:J2"/>
    <mergeCell ref="C3:D3"/>
    <mergeCell ref="B4:B6"/>
    <mergeCell ref="K2:O2"/>
  </mergeCells>
  <printOptions horizontalCentered="1" verticalCentered="1"/>
  <pageMargins left="0.70866141732283472" right="0.70866141732283472" top="0.74803149606299213" bottom="0.74803149606299213" header="0.31496062992125984" footer="0.31496062992125984"/>
  <pageSetup paperSize="5" scale="37"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57516-FAC9-4212-85F2-F78926F949F0}">
  <dimension ref="A1:P19"/>
  <sheetViews>
    <sheetView zoomScale="80" zoomScaleNormal="80" workbookViewId="0">
      <selection activeCell="E9" sqref="E9"/>
    </sheetView>
  </sheetViews>
  <sheetFormatPr defaultColWidth="9.140625" defaultRowHeight="14.25"/>
  <cols>
    <col min="1" max="1" width="30.28515625" style="338" customWidth="1"/>
    <col min="2" max="2" width="8.7109375" style="331" customWidth="1"/>
    <col min="3" max="3" width="36.7109375" style="331" customWidth="1"/>
    <col min="4" max="4" width="39.85546875" style="331" customWidth="1"/>
    <col min="5" max="5" width="29.85546875" style="331" customWidth="1"/>
    <col min="6" max="7" width="27.42578125" style="331" customWidth="1"/>
    <col min="8" max="8" width="35.85546875" style="331" customWidth="1"/>
    <col min="9" max="9" width="97.28515625" style="331" customWidth="1"/>
    <col min="10" max="10" width="23.42578125" style="94" hidden="1" customWidth="1"/>
    <col min="11" max="11" width="22.140625" style="95" hidden="1" customWidth="1"/>
    <col min="12" max="12" width="32.7109375" style="95" hidden="1" customWidth="1"/>
    <col min="13" max="13" width="29.28515625" style="95" hidden="1" customWidth="1"/>
    <col min="14" max="14" width="33.5703125" style="95" hidden="1" customWidth="1"/>
    <col min="15" max="15" width="40.140625" style="18" hidden="1" customWidth="1"/>
    <col min="16" max="16384" width="9.140625" style="331"/>
  </cols>
  <sheetData>
    <row r="1" spans="1:16" ht="29.1" customHeight="1">
      <c r="A1" s="564" t="s">
        <v>0</v>
      </c>
      <c r="B1" s="565"/>
      <c r="C1" s="565"/>
      <c r="D1" s="565"/>
      <c r="E1" s="565"/>
      <c r="F1" s="565"/>
      <c r="G1" s="565"/>
      <c r="H1" s="565"/>
      <c r="I1" s="566"/>
      <c r="J1" s="330"/>
      <c r="K1" s="330"/>
      <c r="L1" s="330"/>
      <c r="M1" s="330"/>
      <c r="N1" s="330"/>
      <c r="O1" s="330"/>
    </row>
    <row r="2" spans="1:16" ht="36" customHeight="1">
      <c r="A2" s="576" t="s">
        <v>222</v>
      </c>
      <c r="B2" s="577"/>
      <c r="C2" s="577"/>
      <c r="D2" s="577"/>
      <c r="E2" s="577"/>
      <c r="F2" s="577"/>
      <c r="G2" s="577"/>
      <c r="H2" s="577"/>
      <c r="I2" s="578"/>
      <c r="J2" s="551" t="s">
        <v>163</v>
      </c>
      <c r="K2" s="551"/>
      <c r="L2" s="551"/>
      <c r="M2" s="551"/>
      <c r="N2" s="552"/>
      <c r="O2" s="553" t="s">
        <v>3</v>
      </c>
    </row>
    <row r="3" spans="1:16" ht="125.25" customHeight="1">
      <c r="A3" s="119" t="s">
        <v>4</v>
      </c>
      <c r="B3" s="579" t="s">
        <v>5</v>
      </c>
      <c r="C3" s="580"/>
      <c r="D3" s="332" t="s">
        <v>6</v>
      </c>
      <c r="E3" s="332" t="s">
        <v>223</v>
      </c>
      <c r="F3" s="332" t="s">
        <v>76</v>
      </c>
      <c r="G3" s="332" t="s">
        <v>77</v>
      </c>
      <c r="H3" s="332" t="s">
        <v>78</v>
      </c>
      <c r="I3" s="333" t="s">
        <v>11</v>
      </c>
      <c r="J3" s="115" t="s">
        <v>12</v>
      </c>
      <c r="K3" s="97" t="s">
        <v>79</v>
      </c>
      <c r="L3" s="97" t="s">
        <v>14</v>
      </c>
      <c r="M3" s="97" t="s">
        <v>15</v>
      </c>
      <c r="N3" s="98" t="s">
        <v>16</v>
      </c>
      <c r="O3" s="554"/>
    </row>
    <row r="4" spans="1:16" ht="38.25" customHeight="1">
      <c r="A4" s="567" t="s">
        <v>224</v>
      </c>
      <c r="B4" s="581">
        <v>1.1000000000000001</v>
      </c>
      <c r="C4" s="570" t="s">
        <v>225</v>
      </c>
      <c r="D4" s="570" t="s">
        <v>226</v>
      </c>
      <c r="E4" s="572" t="s">
        <v>20</v>
      </c>
      <c r="F4" s="572">
        <v>1</v>
      </c>
      <c r="G4" s="572">
        <v>0</v>
      </c>
      <c r="H4" s="570" t="s">
        <v>227</v>
      </c>
      <c r="I4" s="574" t="s">
        <v>228</v>
      </c>
      <c r="J4" s="555"/>
      <c r="K4" s="557"/>
      <c r="L4" s="557"/>
      <c r="M4" s="557"/>
      <c r="N4" s="557"/>
      <c r="O4" s="559"/>
    </row>
    <row r="5" spans="1:16" ht="0.95" customHeight="1">
      <c r="A5" s="568"/>
      <c r="B5" s="582"/>
      <c r="C5" s="571"/>
      <c r="D5" s="571"/>
      <c r="E5" s="573"/>
      <c r="F5" s="573"/>
      <c r="G5" s="573"/>
      <c r="H5" s="571"/>
      <c r="I5" s="575"/>
      <c r="J5" s="556"/>
      <c r="K5" s="558"/>
      <c r="L5" s="558"/>
      <c r="M5" s="558"/>
      <c r="N5" s="558"/>
      <c r="O5" s="560"/>
    </row>
    <row r="6" spans="1:16" ht="30.75" customHeight="1">
      <c r="A6" s="568"/>
      <c r="B6" s="582"/>
      <c r="C6" s="571"/>
      <c r="D6" s="571"/>
      <c r="E6" s="573"/>
      <c r="F6" s="573"/>
      <c r="G6" s="573"/>
      <c r="H6" s="571"/>
      <c r="I6" s="575"/>
      <c r="J6" s="556"/>
      <c r="K6" s="558"/>
      <c r="L6" s="558"/>
      <c r="M6" s="558"/>
      <c r="N6" s="558"/>
      <c r="O6" s="560"/>
    </row>
    <row r="7" spans="1:16" ht="46.5" customHeight="1">
      <c r="A7" s="568"/>
      <c r="B7" s="334">
        <v>1.2</v>
      </c>
      <c r="C7" s="203" t="s">
        <v>229</v>
      </c>
      <c r="D7" s="203" t="s">
        <v>230</v>
      </c>
      <c r="E7" s="317" t="s">
        <v>20</v>
      </c>
      <c r="F7" s="317">
        <v>3</v>
      </c>
      <c r="G7" s="317">
        <v>3</v>
      </c>
      <c r="H7" s="203" t="s">
        <v>231</v>
      </c>
      <c r="I7" s="318" t="s">
        <v>228</v>
      </c>
      <c r="J7" s="361"/>
      <c r="K7" s="398"/>
      <c r="L7" s="363"/>
      <c r="M7" s="363"/>
      <c r="N7" s="363"/>
      <c r="O7" s="364"/>
    </row>
    <row r="8" spans="1:16" ht="67.5" customHeight="1" thickBot="1">
      <c r="A8" s="569"/>
      <c r="B8" s="335">
        <v>1.3</v>
      </c>
      <c r="C8" s="203" t="s">
        <v>232</v>
      </c>
      <c r="D8" s="203" t="s">
        <v>233</v>
      </c>
      <c r="E8" s="317" t="s">
        <v>20</v>
      </c>
      <c r="F8" s="317">
        <v>2</v>
      </c>
      <c r="G8" s="317">
        <v>1</v>
      </c>
      <c r="H8" s="203" t="s">
        <v>234</v>
      </c>
      <c r="I8" s="318" t="s">
        <v>228</v>
      </c>
      <c r="J8" s="361"/>
      <c r="K8" s="362"/>
      <c r="L8" s="363"/>
      <c r="M8" s="363"/>
      <c r="N8" s="363"/>
      <c r="O8" s="364"/>
    </row>
    <row r="9" spans="1:16" ht="63.75" customHeight="1">
      <c r="A9" s="549" t="s">
        <v>235</v>
      </c>
      <c r="B9" s="334">
        <v>2.1</v>
      </c>
      <c r="C9" s="319" t="s">
        <v>236</v>
      </c>
      <c r="D9" s="319" t="s">
        <v>237</v>
      </c>
      <c r="E9" s="320" t="s">
        <v>20</v>
      </c>
      <c r="F9" s="320">
        <v>1</v>
      </c>
      <c r="G9" s="320">
        <v>1</v>
      </c>
      <c r="H9" s="319" t="s">
        <v>238</v>
      </c>
      <c r="I9" s="318" t="s">
        <v>228</v>
      </c>
      <c r="J9" s="361"/>
      <c r="K9" s="362"/>
      <c r="L9" s="363"/>
      <c r="M9" s="363"/>
      <c r="N9" s="363"/>
      <c r="O9" s="364"/>
    </row>
    <row r="10" spans="1:16" ht="65.25" customHeight="1">
      <c r="A10" s="550"/>
      <c r="B10" s="334">
        <v>2.2000000000000002</v>
      </c>
      <c r="C10" s="321" t="s">
        <v>239</v>
      </c>
      <c r="D10" s="321" t="s">
        <v>240</v>
      </c>
      <c r="E10" s="322" t="s">
        <v>20</v>
      </c>
      <c r="F10" s="322">
        <v>3</v>
      </c>
      <c r="G10" s="322">
        <v>3</v>
      </c>
      <c r="H10" s="321" t="s">
        <v>234</v>
      </c>
      <c r="I10" s="316" t="s">
        <v>228</v>
      </c>
      <c r="J10" s="361"/>
      <c r="K10" s="362"/>
      <c r="L10" s="363"/>
      <c r="M10" s="363"/>
      <c r="N10" s="363"/>
      <c r="O10" s="364"/>
    </row>
    <row r="11" spans="1:16" ht="82.5" customHeight="1">
      <c r="A11" s="561"/>
      <c r="B11" s="334">
        <v>2.2999999999999998</v>
      </c>
      <c r="C11" s="321" t="s">
        <v>241</v>
      </c>
      <c r="D11" s="321" t="s">
        <v>242</v>
      </c>
      <c r="E11" s="322" t="s">
        <v>20</v>
      </c>
      <c r="F11" s="322">
        <v>1</v>
      </c>
      <c r="G11" s="322">
        <v>1</v>
      </c>
      <c r="H11" s="321" t="s">
        <v>234</v>
      </c>
      <c r="I11" s="316" t="s">
        <v>228</v>
      </c>
      <c r="J11" s="361"/>
      <c r="K11" s="365"/>
      <c r="L11" s="363"/>
      <c r="M11" s="363"/>
      <c r="N11" s="363"/>
      <c r="O11" s="364"/>
    </row>
    <row r="12" spans="1:16" ht="101.25" customHeight="1" thickBot="1">
      <c r="A12" s="562"/>
      <c r="B12" s="334">
        <v>2.4</v>
      </c>
      <c r="C12" s="321" t="s">
        <v>243</v>
      </c>
      <c r="D12" s="321" t="s">
        <v>244</v>
      </c>
      <c r="E12" s="322" t="s">
        <v>20</v>
      </c>
      <c r="F12" s="322">
        <v>3</v>
      </c>
      <c r="G12" s="322">
        <v>3</v>
      </c>
      <c r="H12" s="321" t="s">
        <v>234</v>
      </c>
      <c r="I12" s="323" t="s">
        <v>228</v>
      </c>
      <c r="J12" s="428"/>
      <c r="K12" s="365"/>
      <c r="L12" s="363"/>
      <c r="M12" s="363"/>
      <c r="N12" s="416"/>
      <c r="O12" s="364"/>
    </row>
    <row r="13" spans="1:16" ht="102">
      <c r="A13" s="549" t="s">
        <v>245</v>
      </c>
      <c r="B13" s="334">
        <v>3.1</v>
      </c>
      <c r="C13" s="321" t="s">
        <v>246</v>
      </c>
      <c r="D13" s="321" t="s">
        <v>247</v>
      </c>
      <c r="E13" s="322" t="s">
        <v>43</v>
      </c>
      <c r="F13" s="324">
        <v>0.5</v>
      </c>
      <c r="G13" s="324">
        <v>0.5</v>
      </c>
      <c r="H13" s="321" t="s">
        <v>248</v>
      </c>
      <c r="I13" s="316" t="s">
        <v>228</v>
      </c>
      <c r="J13" s="398"/>
      <c r="K13" s="421"/>
      <c r="L13" s="363"/>
      <c r="M13" s="211"/>
      <c r="N13" s="211"/>
      <c r="O13" s="364"/>
    </row>
    <row r="14" spans="1:16" ht="77.25" thickBot="1">
      <c r="A14" s="563"/>
      <c r="B14" s="334">
        <v>3.2</v>
      </c>
      <c r="C14" s="321" t="s">
        <v>249</v>
      </c>
      <c r="D14" s="321" t="s">
        <v>250</v>
      </c>
      <c r="E14" s="322" t="s">
        <v>43</v>
      </c>
      <c r="F14" s="324">
        <v>0.5</v>
      </c>
      <c r="G14" s="324">
        <v>0.5</v>
      </c>
      <c r="H14" s="321" t="s">
        <v>251</v>
      </c>
      <c r="I14" s="316" t="s">
        <v>228</v>
      </c>
      <c r="J14" s="398"/>
      <c r="K14" s="365"/>
      <c r="L14" s="363"/>
      <c r="M14" s="363"/>
      <c r="N14" s="363"/>
      <c r="O14" s="364"/>
    </row>
    <row r="15" spans="1:16" ht="102">
      <c r="A15" s="549" t="s">
        <v>252</v>
      </c>
      <c r="B15" s="334">
        <v>4.0999999999999996</v>
      </c>
      <c r="C15" s="521" t="s">
        <v>253</v>
      </c>
      <c r="D15" s="319" t="s">
        <v>254</v>
      </c>
      <c r="E15" s="322" t="s">
        <v>43</v>
      </c>
      <c r="F15" s="324">
        <v>0.5</v>
      </c>
      <c r="G15" s="324">
        <v>0.5</v>
      </c>
      <c r="H15" s="321" t="s">
        <v>255</v>
      </c>
      <c r="I15" s="316" t="s">
        <v>228</v>
      </c>
      <c r="J15" s="403"/>
      <c r="K15" s="422"/>
      <c r="L15" s="423"/>
      <c r="M15" s="423"/>
      <c r="N15" s="423"/>
      <c r="O15" s="424"/>
    </row>
    <row r="16" spans="1:16" ht="63.75">
      <c r="A16" s="550"/>
      <c r="B16" s="334">
        <v>4.2</v>
      </c>
      <c r="C16" s="321" t="s">
        <v>256</v>
      </c>
      <c r="D16" s="321" t="s">
        <v>257</v>
      </c>
      <c r="E16" s="322" t="s">
        <v>20</v>
      </c>
      <c r="F16" s="322">
        <v>1</v>
      </c>
      <c r="G16" s="322">
        <v>1</v>
      </c>
      <c r="H16" s="321" t="s">
        <v>258</v>
      </c>
      <c r="I16" s="316" t="s">
        <v>228</v>
      </c>
      <c r="J16" s="403"/>
      <c r="K16" s="425"/>
      <c r="L16" s="426"/>
      <c r="M16" s="426"/>
      <c r="N16" s="426"/>
      <c r="O16" s="427"/>
      <c r="P16" s="336"/>
    </row>
    <row r="17" spans="1:16" ht="114.75">
      <c r="A17" s="550"/>
      <c r="B17" s="334">
        <v>4.3</v>
      </c>
      <c r="C17" s="321" t="s">
        <v>259</v>
      </c>
      <c r="D17" s="321" t="s">
        <v>260</v>
      </c>
      <c r="E17" s="322" t="s">
        <v>20</v>
      </c>
      <c r="F17" s="322">
        <v>1</v>
      </c>
      <c r="G17" s="322">
        <v>1</v>
      </c>
      <c r="H17" s="321" t="s">
        <v>234</v>
      </c>
      <c r="I17" s="323" t="s">
        <v>228</v>
      </c>
      <c r="J17" s="429"/>
      <c r="K17" s="367"/>
      <c r="L17" s="367"/>
      <c r="M17" s="367"/>
      <c r="N17" s="367"/>
      <c r="O17" s="367"/>
      <c r="P17" s="336"/>
    </row>
    <row r="18" spans="1:16" ht="77.25" thickBot="1">
      <c r="A18" s="550"/>
      <c r="B18" s="334">
        <v>4.4000000000000004</v>
      </c>
      <c r="C18" s="321" t="s">
        <v>261</v>
      </c>
      <c r="D18" s="321" t="s">
        <v>262</v>
      </c>
      <c r="E18" s="322" t="s">
        <v>20</v>
      </c>
      <c r="F18" s="322">
        <v>1</v>
      </c>
      <c r="G18" s="322">
        <v>1</v>
      </c>
      <c r="H18" s="321" t="s">
        <v>263</v>
      </c>
      <c r="I18" s="316" t="s">
        <v>228</v>
      </c>
      <c r="J18" s="430"/>
      <c r="K18" s="367"/>
      <c r="L18" s="367"/>
      <c r="M18" s="367"/>
      <c r="N18" s="367"/>
      <c r="O18" s="367"/>
    </row>
    <row r="19" spans="1:16" ht="89.1" customHeight="1" thickBot="1">
      <c r="A19" s="133" t="s">
        <v>264</v>
      </c>
      <c r="B19" s="337">
        <v>5.0999999999999996</v>
      </c>
      <c r="C19" s="325" t="s">
        <v>265</v>
      </c>
      <c r="D19" s="325" t="s">
        <v>266</v>
      </c>
      <c r="E19" s="326" t="s">
        <v>43</v>
      </c>
      <c r="F19" s="326">
        <v>0</v>
      </c>
      <c r="G19" s="327">
        <v>1</v>
      </c>
      <c r="H19" s="328" t="s">
        <v>267</v>
      </c>
      <c r="I19" s="329" t="s">
        <v>228</v>
      </c>
      <c r="J19" s="366"/>
      <c r="K19" s="367"/>
      <c r="L19" s="367"/>
      <c r="M19" s="367"/>
      <c r="N19" s="367"/>
      <c r="O19" s="367"/>
    </row>
  </sheetData>
  <mergeCells count="23">
    <mergeCell ref="A1:I1"/>
    <mergeCell ref="A4:A8"/>
    <mergeCell ref="C4:C6"/>
    <mergeCell ref="D4:D6"/>
    <mergeCell ref="E4:E6"/>
    <mergeCell ref="F4:F6"/>
    <mergeCell ref="G4:G6"/>
    <mergeCell ref="H4:H6"/>
    <mergeCell ref="I4:I6"/>
    <mergeCell ref="A2:I2"/>
    <mergeCell ref="B3:C3"/>
    <mergeCell ref="B4:B6"/>
    <mergeCell ref="A15:A18"/>
    <mergeCell ref="J2:N2"/>
    <mergeCell ref="O2:O3"/>
    <mergeCell ref="J4:J6"/>
    <mergeCell ref="K4:K6"/>
    <mergeCell ref="L4:L6"/>
    <mergeCell ref="M4:M6"/>
    <mergeCell ref="N4:N6"/>
    <mergeCell ref="O4:O6"/>
    <mergeCell ref="A9:A12"/>
    <mergeCell ref="A13:A14"/>
  </mergeCells>
  <phoneticPr fontId="16"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B81854D-1F9A-4CA9-B6FE-321EC5574260}">
          <x14:formula1>
            <xm:f>Hoja2!$E$4:$E$5</xm:f>
          </x14:formula1>
          <xm:sqref>E17 E9:E15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E2C71-58D8-44B2-8650-5A9A39BCB1FA}">
  <dimension ref="A1:O7"/>
  <sheetViews>
    <sheetView topLeftCell="A3" zoomScale="80" zoomScaleNormal="80" workbookViewId="0">
      <selection activeCell="D7" sqref="D7"/>
    </sheetView>
  </sheetViews>
  <sheetFormatPr defaultColWidth="9.140625" defaultRowHeight="14.25"/>
  <cols>
    <col min="1" max="1" width="30.28515625" style="338" customWidth="1"/>
    <col min="2" max="2" width="8.7109375" style="338" customWidth="1"/>
    <col min="3" max="3" width="37.140625" style="331" customWidth="1"/>
    <col min="4" max="4" width="36.28515625" style="331" customWidth="1"/>
    <col min="5" max="5" width="29.85546875" style="338" customWidth="1"/>
    <col min="6" max="6" width="35.42578125" style="338" customWidth="1"/>
    <col min="7" max="7" width="33.42578125" style="338" customWidth="1"/>
    <col min="8" max="8" width="35.85546875" style="331" customWidth="1"/>
    <col min="9" max="9" width="29.42578125" style="331" customWidth="1"/>
    <col min="10" max="10" width="34.140625" style="94" hidden="1" customWidth="1"/>
    <col min="11" max="11" width="39.85546875" style="95" hidden="1" customWidth="1"/>
    <col min="12" max="12" width="46.5703125" style="95" hidden="1" customWidth="1"/>
    <col min="13" max="13" width="39.7109375" style="95" hidden="1" customWidth="1"/>
    <col min="14" max="14" width="37" style="95" hidden="1" customWidth="1"/>
    <col min="15" max="15" width="44.28515625" style="18" hidden="1" customWidth="1"/>
    <col min="16" max="16384" width="9.140625" style="331"/>
  </cols>
  <sheetData>
    <row r="1" spans="1:15" ht="33.950000000000003" customHeight="1" thickBot="1">
      <c r="A1" s="664" t="s">
        <v>0</v>
      </c>
      <c r="B1" s="665"/>
      <c r="C1" s="665"/>
      <c r="D1" s="665"/>
      <c r="E1" s="665"/>
      <c r="F1" s="665"/>
      <c r="G1" s="665"/>
      <c r="H1" s="665"/>
      <c r="I1" s="666"/>
      <c r="J1" s="330"/>
      <c r="K1" s="330"/>
      <c r="L1" s="330"/>
      <c r="M1" s="330"/>
      <c r="N1" s="330"/>
      <c r="O1" s="330"/>
    </row>
    <row r="2" spans="1:15" ht="27" customHeight="1">
      <c r="A2" s="667" t="s">
        <v>268</v>
      </c>
      <c r="B2" s="668"/>
      <c r="C2" s="668"/>
      <c r="D2" s="668"/>
      <c r="E2" s="668"/>
      <c r="F2" s="668"/>
      <c r="G2" s="668"/>
      <c r="H2" s="668"/>
      <c r="I2" s="669"/>
      <c r="J2" s="551" t="s">
        <v>163</v>
      </c>
      <c r="K2" s="551"/>
      <c r="L2" s="551"/>
      <c r="M2" s="551"/>
      <c r="N2" s="552"/>
      <c r="O2" s="553" t="s">
        <v>3</v>
      </c>
    </row>
    <row r="3" spans="1:15" ht="132" customHeight="1">
      <c r="A3" s="178" t="s">
        <v>4</v>
      </c>
      <c r="B3" s="671" t="s">
        <v>5</v>
      </c>
      <c r="C3" s="672"/>
      <c r="D3" s="339" t="s">
        <v>6</v>
      </c>
      <c r="E3" s="339" t="s">
        <v>223</v>
      </c>
      <c r="F3" s="339" t="s">
        <v>76</v>
      </c>
      <c r="G3" s="339" t="s">
        <v>77</v>
      </c>
      <c r="H3" s="478" t="s">
        <v>78</v>
      </c>
      <c r="I3" s="475" t="s">
        <v>11</v>
      </c>
      <c r="J3" s="370" t="s">
        <v>12</v>
      </c>
      <c r="K3" s="371" t="s">
        <v>79</v>
      </c>
      <c r="L3" s="371" t="s">
        <v>14</v>
      </c>
      <c r="M3" s="371" t="s">
        <v>15</v>
      </c>
      <c r="N3" s="372" t="s">
        <v>16</v>
      </c>
      <c r="O3" s="670"/>
    </row>
    <row r="4" spans="1:15" ht="39.950000000000003" customHeight="1">
      <c r="A4" s="662" t="s">
        <v>269</v>
      </c>
      <c r="B4" s="341">
        <v>1.1000000000000001</v>
      </c>
      <c r="C4" s="342" t="s">
        <v>270</v>
      </c>
      <c r="D4" s="342" t="s">
        <v>271</v>
      </c>
      <c r="E4" s="343" t="s">
        <v>20</v>
      </c>
      <c r="F4" s="343">
        <v>0</v>
      </c>
      <c r="G4" s="343">
        <v>1</v>
      </c>
      <c r="H4" s="368" t="s">
        <v>272</v>
      </c>
      <c r="I4" s="476" t="s">
        <v>146</v>
      </c>
      <c r="J4" s="480"/>
      <c r="K4" s="373"/>
      <c r="L4" s="373"/>
      <c r="M4" s="373"/>
      <c r="N4" s="373"/>
      <c r="O4" s="373"/>
    </row>
    <row r="5" spans="1:15" ht="39.950000000000003" customHeight="1">
      <c r="A5" s="663"/>
      <c r="B5" s="341">
        <v>1.2</v>
      </c>
      <c r="C5" s="547" t="s">
        <v>273</v>
      </c>
      <c r="D5" s="522" t="s">
        <v>274</v>
      </c>
      <c r="E5" s="343" t="s">
        <v>20</v>
      </c>
      <c r="F5" s="523">
        <v>0</v>
      </c>
      <c r="G5" s="523">
        <v>1</v>
      </c>
      <c r="H5" s="524" t="s">
        <v>275</v>
      </c>
      <c r="I5" s="525" t="s">
        <v>146</v>
      </c>
      <c r="J5" s="480"/>
      <c r="K5" s="373"/>
      <c r="L5" s="373"/>
      <c r="M5" s="373"/>
      <c r="N5" s="373"/>
      <c r="O5" s="373"/>
    </row>
    <row r="6" spans="1:15" ht="48">
      <c r="A6" s="179" t="s">
        <v>276</v>
      </c>
      <c r="B6" s="344">
        <v>2.1</v>
      </c>
      <c r="C6" s="345" t="s">
        <v>277</v>
      </c>
      <c r="D6" s="345" t="s">
        <v>278</v>
      </c>
      <c r="E6" s="346" t="s">
        <v>20</v>
      </c>
      <c r="F6" s="346">
        <v>1</v>
      </c>
      <c r="G6" s="346">
        <v>2</v>
      </c>
      <c r="H6" s="479" t="s">
        <v>279</v>
      </c>
      <c r="I6" s="476" t="s">
        <v>146</v>
      </c>
      <c r="J6" s="481"/>
      <c r="K6" s="212"/>
      <c r="L6" s="363"/>
      <c r="M6" s="363"/>
      <c r="N6" s="363"/>
      <c r="O6" s="363"/>
    </row>
    <row r="7" spans="1:15" ht="96">
      <c r="A7" s="340" t="s">
        <v>280</v>
      </c>
      <c r="B7" s="347">
        <v>3.1</v>
      </c>
      <c r="C7" s="348" t="s">
        <v>281</v>
      </c>
      <c r="D7" s="348" t="s">
        <v>282</v>
      </c>
      <c r="E7" s="349" t="s">
        <v>20</v>
      </c>
      <c r="F7" s="349">
        <v>0</v>
      </c>
      <c r="G7" s="349">
        <v>1</v>
      </c>
      <c r="H7" s="369" t="s">
        <v>283</v>
      </c>
      <c r="I7" s="477" t="s">
        <v>284</v>
      </c>
      <c r="J7" s="461"/>
      <c r="K7" s="367"/>
      <c r="L7" s="367"/>
      <c r="M7" s="367"/>
      <c r="N7" s="367"/>
      <c r="O7" s="367"/>
    </row>
  </sheetData>
  <mergeCells count="6">
    <mergeCell ref="A4:A5"/>
    <mergeCell ref="A1:I1"/>
    <mergeCell ref="A2:I2"/>
    <mergeCell ref="J2:N2"/>
    <mergeCell ref="O2:O3"/>
    <mergeCell ref="B3:C3"/>
  </mergeCells>
  <phoneticPr fontId="16"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38E7D-3E4B-477E-93C0-04FA86F77488}">
  <dimension ref="A1:P48"/>
  <sheetViews>
    <sheetView topLeftCell="D1" zoomScale="80" zoomScaleNormal="80" workbookViewId="0">
      <selection activeCell="I5" sqref="I5"/>
    </sheetView>
  </sheetViews>
  <sheetFormatPr defaultColWidth="11.42578125" defaultRowHeight="12"/>
  <cols>
    <col min="1" max="1" width="28.85546875" style="17" customWidth="1"/>
    <col min="2" max="2" width="10.85546875" style="17" customWidth="1"/>
    <col min="3" max="3" width="50.28515625" style="111" customWidth="1"/>
    <col min="4" max="4" width="35.85546875" style="111" customWidth="1"/>
    <col min="5" max="7" width="21.140625" style="112" customWidth="1"/>
    <col min="8" max="8" width="36" style="111" customWidth="1"/>
    <col min="9" max="9" width="44.28515625" style="78" customWidth="1"/>
    <col min="10" max="10" width="37.28515625" style="91" customWidth="1"/>
    <col min="11" max="11" width="23.7109375" style="92" customWidth="1"/>
    <col min="12" max="12" width="43.28515625" style="93" customWidth="1"/>
    <col min="13" max="13" width="37.7109375" style="93" customWidth="1"/>
    <col min="14" max="14" width="46.85546875" style="93" customWidth="1"/>
    <col min="15" max="15" width="54.85546875" style="16" customWidth="1"/>
    <col min="16" max="16" width="23.85546875" style="16" customWidth="1"/>
    <col min="17" max="16384" width="11.42578125" style="16"/>
  </cols>
  <sheetData>
    <row r="1" spans="1:16" ht="36" customHeight="1" thickBot="1">
      <c r="A1" s="612" t="s">
        <v>0</v>
      </c>
      <c r="B1" s="612"/>
      <c r="C1" s="612"/>
      <c r="D1" s="612"/>
      <c r="E1" s="612"/>
      <c r="F1" s="612"/>
      <c r="G1" s="612"/>
      <c r="H1" s="612"/>
      <c r="I1" s="612"/>
      <c r="J1" s="612"/>
      <c r="K1" s="612"/>
      <c r="L1" s="612"/>
      <c r="M1" s="612"/>
      <c r="N1" s="612"/>
      <c r="O1" s="676"/>
    </row>
    <row r="2" spans="1:16" s="17" customFormat="1" ht="42" customHeight="1" thickBot="1">
      <c r="A2" s="680" t="s">
        <v>285</v>
      </c>
      <c r="B2" s="681"/>
      <c r="C2" s="681"/>
      <c r="D2" s="681"/>
      <c r="E2" s="681"/>
      <c r="F2" s="681"/>
      <c r="G2" s="681"/>
      <c r="H2" s="681"/>
      <c r="I2" s="682"/>
      <c r="J2" s="679" t="s">
        <v>286</v>
      </c>
      <c r="K2" s="679"/>
      <c r="L2" s="679"/>
      <c r="M2" s="679"/>
      <c r="N2" s="679"/>
      <c r="O2" s="530"/>
    </row>
    <row r="3" spans="1:16" s="140" customFormat="1" ht="71.25" customHeight="1" thickBot="1">
      <c r="A3" s="117" t="s">
        <v>4</v>
      </c>
      <c r="B3" s="677" t="s">
        <v>5</v>
      </c>
      <c r="C3" s="678"/>
      <c r="D3" s="192" t="s">
        <v>6</v>
      </c>
      <c r="E3" s="192" t="s">
        <v>287</v>
      </c>
      <c r="F3" s="192" t="s">
        <v>76</v>
      </c>
      <c r="G3" s="192" t="s">
        <v>77</v>
      </c>
      <c r="H3" s="192" t="s">
        <v>78</v>
      </c>
      <c r="I3" s="193" t="s">
        <v>11</v>
      </c>
      <c r="J3" s="113" t="s">
        <v>12</v>
      </c>
      <c r="K3" s="101" t="s">
        <v>13</v>
      </c>
      <c r="L3" s="102" t="s">
        <v>14</v>
      </c>
      <c r="M3" s="102" t="s">
        <v>15</v>
      </c>
      <c r="N3" s="103" t="s">
        <v>16</v>
      </c>
      <c r="O3" s="100" t="s">
        <v>80</v>
      </c>
    </row>
    <row r="4" spans="1:16" ht="67.5" customHeight="1">
      <c r="A4" s="673" t="s">
        <v>288</v>
      </c>
      <c r="B4" s="195">
        <v>1.1000000000000001</v>
      </c>
      <c r="C4" s="196" t="s">
        <v>289</v>
      </c>
      <c r="D4" s="196" t="s">
        <v>290</v>
      </c>
      <c r="E4" s="197" t="s">
        <v>20</v>
      </c>
      <c r="F4" s="198">
        <v>0</v>
      </c>
      <c r="G4" s="198">
        <v>1</v>
      </c>
      <c r="H4" s="196" t="s">
        <v>291</v>
      </c>
      <c r="I4" s="199" t="s">
        <v>292</v>
      </c>
      <c r="J4" s="147"/>
      <c r="K4" s="375"/>
      <c r="L4" s="376"/>
      <c r="M4" s="376"/>
      <c r="N4" s="376"/>
      <c r="O4" s="377"/>
      <c r="P4" s="143"/>
    </row>
    <row r="5" spans="1:16" ht="53.25" customHeight="1">
      <c r="A5" s="674"/>
      <c r="B5" s="200">
        <v>1.2</v>
      </c>
      <c r="C5" s="180" t="s">
        <v>293</v>
      </c>
      <c r="D5" s="180" t="s">
        <v>294</v>
      </c>
      <c r="E5" s="181" t="s">
        <v>20</v>
      </c>
      <c r="F5" s="182">
        <v>0</v>
      </c>
      <c r="G5" s="182">
        <v>1</v>
      </c>
      <c r="H5" s="180" t="s">
        <v>295</v>
      </c>
      <c r="I5" s="188" t="s">
        <v>228</v>
      </c>
      <c r="J5" s="375"/>
      <c r="K5" s="375"/>
      <c r="L5" s="376"/>
      <c r="M5" s="376"/>
      <c r="N5" s="376"/>
      <c r="O5" s="377"/>
    </row>
    <row r="6" spans="1:16" ht="63" customHeight="1">
      <c r="A6" s="675"/>
      <c r="B6" s="200">
        <v>1.3</v>
      </c>
      <c r="C6" s="180" t="s">
        <v>296</v>
      </c>
      <c r="D6" s="180" t="s">
        <v>297</v>
      </c>
      <c r="E6" s="181" t="s">
        <v>20</v>
      </c>
      <c r="F6" s="182">
        <v>2</v>
      </c>
      <c r="G6" s="182">
        <v>2</v>
      </c>
      <c r="H6" s="180" t="s">
        <v>295</v>
      </c>
      <c r="I6" s="188" t="s">
        <v>292</v>
      </c>
      <c r="J6" s="378"/>
      <c r="K6" s="378"/>
      <c r="L6" s="379"/>
      <c r="M6" s="379"/>
      <c r="N6" s="379"/>
      <c r="O6" s="380"/>
      <c r="P6" s="140"/>
    </row>
    <row r="7" spans="1:16" ht="71.099999999999994" customHeight="1">
      <c r="A7" s="194" t="s">
        <v>298</v>
      </c>
      <c r="B7" s="200">
        <v>2.1</v>
      </c>
      <c r="C7" s="180" t="s">
        <v>299</v>
      </c>
      <c r="D7" s="180" t="s">
        <v>300</v>
      </c>
      <c r="E7" s="181" t="s">
        <v>43</v>
      </c>
      <c r="F7" s="183">
        <v>0.5</v>
      </c>
      <c r="G7" s="183">
        <v>0.5</v>
      </c>
      <c r="H7" s="180" t="s">
        <v>301</v>
      </c>
      <c r="I7" s="188" t="s">
        <v>188</v>
      </c>
      <c r="J7" s="378"/>
      <c r="K7" s="378"/>
      <c r="L7" s="379"/>
      <c r="M7" s="379"/>
      <c r="N7" s="379"/>
      <c r="O7" s="380"/>
    </row>
    <row r="8" spans="1:16" ht="52.5" customHeight="1">
      <c r="A8" s="673" t="s">
        <v>302</v>
      </c>
      <c r="B8" s="200">
        <v>3.1</v>
      </c>
      <c r="C8" s="180" t="s">
        <v>303</v>
      </c>
      <c r="D8" s="180" t="s">
        <v>304</v>
      </c>
      <c r="E8" s="181" t="s">
        <v>20</v>
      </c>
      <c r="F8" s="182">
        <v>0</v>
      </c>
      <c r="G8" s="182">
        <v>1</v>
      </c>
      <c r="H8" s="180" t="s">
        <v>305</v>
      </c>
      <c r="I8" s="188" t="s">
        <v>306</v>
      </c>
      <c r="J8" s="378"/>
      <c r="K8" s="378"/>
      <c r="L8" s="379"/>
      <c r="M8" s="379"/>
      <c r="N8" s="379"/>
      <c r="O8" s="380"/>
      <c r="P8" s="79"/>
    </row>
    <row r="9" spans="1:16" ht="38.25">
      <c r="A9" s="674"/>
      <c r="B9" s="200">
        <v>3.2</v>
      </c>
      <c r="C9" s="180" t="s">
        <v>307</v>
      </c>
      <c r="D9" s="180" t="s">
        <v>308</v>
      </c>
      <c r="E9" s="181" t="s">
        <v>20</v>
      </c>
      <c r="F9" s="182">
        <v>1</v>
      </c>
      <c r="G9" s="182">
        <v>0</v>
      </c>
      <c r="H9" s="180" t="s">
        <v>309</v>
      </c>
      <c r="I9" s="188" t="s">
        <v>310</v>
      </c>
      <c r="J9" s="378"/>
      <c r="K9" s="378"/>
      <c r="L9" s="379"/>
      <c r="M9" s="379"/>
      <c r="N9" s="379"/>
      <c r="O9" s="380"/>
      <c r="P9" s="79"/>
    </row>
    <row r="10" spans="1:16" ht="38.25">
      <c r="A10" s="674"/>
      <c r="B10" s="200">
        <v>3.3</v>
      </c>
      <c r="C10" s="180" t="s">
        <v>311</v>
      </c>
      <c r="D10" s="180" t="s">
        <v>312</v>
      </c>
      <c r="E10" s="181" t="s">
        <v>20</v>
      </c>
      <c r="F10" s="182">
        <v>2</v>
      </c>
      <c r="G10" s="182">
        <v>2</v>
      </c>
      <c r="H10" s="180" t="s">
        <v>313</v>
      </c>
      <c r="I10" s="188" t="s">
        <v>314</v>
      </c>
      <c r="J10" s="531"/>
      <c r="K10" s="531"/>
      <c r="L10" s="532"/>
      <c r="M10" s="532"/>
      <c r="N10" s="532"/>
      <c r="O10" s="380"/>
      <c r="P10" s="79"/>
    </row>
    <row r="11" spans="1:16" ht="43.5" customHeight="1" thickBot="1">
      <c r="A11" s="675"/>
      <c r="B11" s="200">
        <v>3.4</v>
      </c>
      <c r="C11" s="180" t="s">
        <v>315</v>
      </c>
      <c r="D11" s="180" t="s">
        <v>316</v>
      </c>
      <c r="E11" s="181" t="s">
        <v>20</v>
      </c>
      <c r="F11" s="182">
        <v>1</v>
      </c>
      <c r="G11" s="182">
        <v>1</v>
      </c>
      <c r="H11" s="180" t="s">
        <v>317</v>
      </c>
      <c r="I11" s="188" t="s">
        <v>318</v>
      </c>
      <c r="J11" s="531"/>
      <c r="K11" s="531"/>
      <c r="L11" s="532"/>
      <c r="M11" s="532"/>
      <c r="N11" s="532"/>
      <c r="O11" s="380"/>
      <c r="P11" s="79"/>
    </row>
    <row r="12" spans="1:16" ht="66.95" customHeight="1">
      <c r="A12" s="673" t="s">
        <v>319</v>
      </c>
      <c r="B12" s="200">
        <v>4.0999999999999996</v>
      </c>
      <c r="C12" s="180" t="s">
        <v>320</v>
      </c>
      <c r="D12" s="180" t="s">
        <v>321</v>
      </c>
      <c r="E12" s="181" t="s">
        <v>20</v>
      </c>
      <c r="F12" s="182">
        <v>0</v>
      </c>
      <c r="G12" s="182">
        <v>1</v>
      </c>
      <c r="H12" s="180" t="s">
        <v>322</v>
      </c>
      <c r="I12" s="188" t="s">
        <v>67</v>
      </c>
      <c r="J12" s="378"/>
      <c r="K12" s="378"/>
      <c r="L12" s="379"/>
      <c r="M12" s="379"/>
      <c r="N12" s="379"/>
      <c r="O12" s="380"/>
    </row>
    <row r="13" spans="1:16" ht="72.95" customHeight="1" thickBot="1">
      <c r="A13" s="675"/>
      <c r="B13" s="200">
        <v>4.2</v>
      </c>
      <c r="C13" s="180" t="s">
        <v>323</v>
      </c>
      <c r="D13" s="180" t="s">
        <v>324</v>
      </c>
      <c r="E13" s="181" t="s">
        <v>20</v>
      </c>
      <c r="F13" s="182">
        <v>0</v>
      </c>
      <c r="G13" s="182">
        <v>1</v>
      </c>
      <c r="H13" s="180" t="s">
        <v>325</v>
      </c>
      <c r="I13" s="188" t="s">
        <v>310</v>
      </c>
      <c r="J13" s="381"/>
      <c r="K13" s="381"/>
      <c r="L13" s="382"/>
      <c r="M13" s="382"/>
      <c r="N13" s="382"/>
      <c r="O13" s="383"/>
      <c r="P13" s="79"/>
    </row>
    <row r="14" spans="1:16" ht="57" customHeight="1" thickBot="1">
      <c r="A14" s="194" t="s">
        <v>326</v>
      </c>
      <c r="B14" s="200">
        <v>5.0999999999999996</v>
      </c>
      <c r="C14" s="180" t="s">
        <v>327</v>
      </c>
      <c r="D14" s="180" t="s">
        <v>328</v>
      </c>
      <c r="E14" s="181" t="s">
        <v>20</v>
      </c>
      <c r="F14" s="182">
        <v>1</v>
      </c>
      <c r="G14" s="182">
        <v>0</v>
      </c>
      <c r="H14" s="180" t="s">
        <v>329</v>
      </c>
      <c r="I14" s="188" t="s">
        <v>310</v>
      </c>
      <c r="J14" s="384"/>
      <c r="K14" s="385"/>
      <c r="L14" s="379"/>
      <c r="M14" s="379"/>
      <c r="N14" s="379"/>
      <c r="O14" s="379"/>
    </row>
    <row r="15" spans="1:16" s="18" customFormat="1" ht="78.95" customHeight="1">
      <c r="A15" s="673" t="s">
        <v>330</v>
      </c>
      <c r="B15" s="200">
        <v>6.1</v>
      </c>
      <c r="C15" s="180" t="s">
        <v>331</v>
      </c>
      <c r="D15" s="180" t="s">
        <v>332</v>
      </c>
      <c r="E15" s="181" t="s">
        <v>20</v>
      </c>
      <c r="F15" s="533">
        <v>1</v>
      </c>
      <c r="G15" s="182">
        <v>1</v>
      </c>
      <c r="H15" s="180" t="s">
        <v>333</v>
      </c>
      <c r="I15" s="188" t="s">
        <v>334</v>
      </c>
      <c r="J15" s="386"/>
      <c r="K15" s="387"/>
      <c r="L15" s="388"/>
      <c r="M15" s="388"/>
      <c r="N15" s="389"/>
      <c r="O15" s="151"/>
      <c r="P15" s="118"/>
    </row>
    <row r="16" spans="1:16" s="18" customFormat="1" ht="93.95" customHeight="1">
      <c r="A16" s="674"/>
      <c r="B16" s="201">
        <v>6.2</v>
      </c>
      <c r="C16" s="180" t="s">
        <v>335</v>
      </c>
      <c r="D16" s="180" t="s">
        <v>336</v>
      </c>
      <c r="E16" s="182" t="s">
        <v>43</v>
      </c>
      <c r="F16" s="183">
        <v>0.6</v>
      </c>
      <c r="G16" s="183">
        <v>0.4</v>
      </c>
      <c r="H16" s="180" t="s">
        <v>337</v>
      </c>
      <c r="I16" s="188" t="s">
        <v>338</v>
      </c>
      <c r="J16" s="386"/>
      <c r="K16" s="387"/>
      <c r="L16" s="388"/>
      <c r="M16" s="388"/>
      <c r="N16" s="389"/>
      <c r="O16" s="151"/>
      <c r="P16" s="118"/>
    </row>
    <row r="17" spans="1:15" s="18" customFormat="1" ht="77.099999999999994" customHeight="1">
      <c r="A17" s="674"/>
      <c r="B17" s="201">
        <v>6.3</v>
      </c>
      <c r="C17" s="180" t="s">
        <v>339</v>
      </c>
      <c r="D17" s="180" t="s">
        <v>340</v>
      </c>
      <c r="E17" s="182" t="s">
        <v>43</v>
      </c>
      <c r="F17" s="183">
        <v>0.5</v>
      </c>
      <c r="G17" s="183">
        <v>0.5</v>
      </c>
      <c r="H17" s="180" t="s">
        <v>341</v>
      </c>
      <c r="I17" s="188" t="s">
        <v>292</v>
      </c>
      <c r="J17" s="390"/>
      <c r="K17" s="387"/>
      <c r="L17" s="388"/>
      <c r="M17" s="388"/>
      <c r="N17" s="389"/>
      <c r="O17" s="391"/>
    </row>
    <row r="18" spans="1:15" s="18" customFormat="1" ht="69.75" customHeight="1" thickBot="1">
      <c r="A18" s="675"/>
      <c r="B18" s="202">
        <v>6.4</v>
      </c>
      <c r="C18" s="189" t="s">
        <v>342</v>
      </c>
      <c r="D18" s="189" t="s">
        <v>343</v>
      </c>
      <c r="E18" s="190" t="s">
        <v>20</v>
      </c>
      <c r="F18" s="190">
        <v>0</v>
      </c>
      <c r="G18" s="190">
        <v>1</v>
      </c>
      <c r="H18" s="189" t="s">
        <v>344</v>
      </c>
      <c r="I18" s="191" t="s">
        <v>345</v>
      </c>
      <c r="J18" s="390"/>
      <c r="K18" s="392"/>
      <c r="L18" s="393"/>
      <c r="M18" s="393"/>
      <c r="N18" s="394"/>
      <c r="O18" s="391"/>
    </row>
    <row r="19" spans="1:15" ht="12.75">
      <c r="A19" s="184"/>
      <c r="B19" s="184"/>
      <c r="C19" s="185"/>
      <c r="D19" s="185"/>
      <c r="E19" s="186"/>
      <c r="F19" s="186"/>
      <c r="G19" s="186"/>
      <c r="H19" s="185"/>
      <c r="I19" s="187"/>
    </row>
    <row r="20" spans="1:15" ht="12.75">
      <c r="A20" s="184"/>
      <c r="B20" s="184"/>
      <c r="C20" s="185"/>
      <c r="D20" s="185"/>
      <c r="E20" s="186"/>
      <c r="F20" s="186"/>
      <c r="G20" s="186"/>
      <c r="H20" s="185"/>
      <c r="I20" s="187"/>
    </row>
    <row r="21" spans="1:15" ht="12.75">
      <c r="A21" s="184"/>
      <c r="B21" s="184"/>
      <c r="C21" s="185"/>
      <c r="D21" s="185"/>
      <c r="E21" s="186"/>
      <c r="F21" s="186"/>
      <c r="G21" s="186"/>
      <c r="H21" s="185"/>
      <c r="I21" s="187"/>
    </row>
    <row r="22" spans="1:15" ht="12.75">
      <c r="A22" s="184"/>
      <c r="B22" s="184"/>
      <c r="C22" s="185"/>
      <c r="D22" s="185"/>
      <c r="E22" s="186"/>
      <c r="F22" s="186"/>
      <c r="G22" s="186"/>
      <c r="H22" s="185"/>
      <c r="I22" s="187"/>
    </row>
    <row r="23" spans="1:15" ht="12.75">
      <c r="A23" s="184"/>
      <c r="B23" s="184"/>
      <c r="C23" s="185"/>
      <c r="D23" s="185"/>
      <c r="E23" s="186"/>
      <c r="F23" s="186"/>
      <c r="G23" s="186"/>
      <c r="H23" s="185"/>
      <c r="I23" s="187"/>
    </row>
    <row r="24" spans="1:15" ht="12.75">
      <c r="A24" s="184"/>
      <c r="B24" s="184"/>
      <c r="C24" s="185"/>
      <c r="D24" s="185"/>
      <c r="E24" s="186"/>
      <c r="F24" s="186"/>
      <c r="G24" s="186"/>
      <c r="H24" s="185"/>
      <c r="I24" s="187"/>
    </row>
    <row r="25" spans="1:15" ht="12.75">
      <c r="A25" s="184"/>
      <c r="B25" s="184"/>
      <c r="C25" s="185"/>
      <c r="D25" s="185"/>
      <c r="E25" s="186"/>
      <c r="F25" s="186"/>
      <c r="G25" s="186"/>
      <c r="H25" s="185"/>
      <c r="I25" s="187"/>
    </row>
    <row r="26" spans="1:15" ht="12.75">
      <c r="A26" s="184"/>
      <c r="B26" s="184"/>
      <c r="C26" s="185"/>
      <c r="D26" s="185"/>
      <c r="E26" s="186"/>
      <c r="F26" s="186"/>
      <c r="G26" s="186"/>
      <c r="H26" s="185"/>
      <c r="I26" s="187"/>
    </row>
    <row r="27" spans="1:15" ht="12.75">
      <c r="A27" s="184"/>
      <c r="B27" s="184"/>
      <c r="C27" s="185"/>
      <c r="D27" s="185"/>
      <c r="E27" s="186"/>
      <c r="F27" s="186"/>
      <c r="G27" s="186"/>
      <c r="H27" s="185"/>
      <c r="I27" s="187"/>
    </row>
    <row r="28" spans="1:15" ht="12.75">
      <c r="A28" s="184"/>
      <c r="B28" s="184"/>
      <c r="C28" s="185"/>
      <c r="D28" s="185"/>
      <c r="E28" s="186"/>
      <c r="F28" s="186"/>
      <c r="G28" s="186"/>
      <c r="H28" s="185"/>
      <c r="I28" s="187"/>
    </row>
    <row r="29" spans="1:15" ht="12.75">
      <c r="A29" s="184"/>
      <c r="B29" s="184"/>
      <c r="C29" s="185"/>
      <c r="D29" s="185"/>
      <c r="E29" s="186"/>
      <c r="F29" s="186"/>
      <c r="G29" s="186"/>
      <c r="H29" s="185"/>
      <c r="I29" s="187"/>
    </row>
    <row r="30" spans="1:15" ht="12.75">
      <c r="A30" s="184"/>
      <c r="B30" s="184"/>
      <c r="C30" s="185"/>
      <c r="D30" s="185"/>
      <c r="E30" s="186"/>
      <c r="F30" s="186"/>
      <c r="G30" s="186"/>
      <c r="H30" s="185"/>
      <c r="I30" s="187"/>
    </row>
    <row r="31" spans="1:15" ht="12.75">
      <c r="A31" s="184"/>
      <c r="B31" s="184"/>
      <c r="C31" s="185"/>
      <c r="D31" s="185"/>
      <c r="E31" s="186"/>
      <c r="F31" s="186"/>
      <c r="G31" s="186"/>
      <c r="H31" s="185"/>
      <c r="I31" s="187"/>
    </row>
    <row r="32" spans="1:15" ht="12.75">
      <c r="A32" s="184"/>
      <c r="B32" s="184"/>
      <c r="C32" s="185"/>
      <c r="D32" s="185"/>
      <c r="E32" s="186"/>
      <c r="F32" s="186"/>
      <c r="G32" s="186"/>
      <c r="H32" s="185"/>
      <c r="I32" s="187"/>
    </row>
    <row r="33" spans="1:9" ht="12.75">
      <c r="A33" s="184"/>
      <c r="B33" s="184"/>
      <c r="C33" s="185"/>
      <c r="D33" s="185"/>
      <c r="E33" s="186"/>
      <c r="F33" s="186"/>
      <c r="G33" s="186"/>
      <c r="H33" s="185"/>
      <c r="I33" s="187"/>
    </row>
    <row r="34" spans="1:9" ht="12.75">
      <c r="A34" s="184"/>
      <c r="B34" s="184"/>
      <c r="C34" s="185"/>
      <c r="D34" s="185"/>
      <c r="E34" s="186"/>
      <c r="F34" s="186"/>
      <c r="G34" s="186"/>
      <c r="H34" s="185"/>
      <c r="I34" s="187"/>
    </row>
    <row r="35" spans="1:9" ht="12.75">
      <c r="A35" s="184"/>
      <c r="B35" s="184"/>
      <c r="C35" s="185"/>
      <c r="D35" s="185"/>
      <c r="E35" s="186"/>
      <c r="F35" s="186"/>
      <c r="G35" s="186"/>
      <c r="H35" s="185"/>
      <c r="I35" s="187"/>
    </row>
    <row r="36" spans="1:9" ht="12.75">
      <c r="A36" s="184"/>
      <c r="B36" s="184"/>
      <c r="C36" s="185"/>
      <c r="D36" s="185"/>
      <c r="E36" s="186"/>
      <c r="F36" s="186"/>
      <c r="G36" s="186"/>
      <c r="H36" s="185"/>
      <c r="I36" s="187"/>
    </row>
    <row r="37" spans="1:9" ht="12.75">
      <c r="A37" s="184"/>
      <c r="B37" s="184"/>
      <c r="C37" s="185"/>
      <c r="D37" s="185"/>
      <c r="E37" s="186"/>
      <c r="F37" s="186"/>
      <c r="G37" s="186"/>
      <c r="H37" s="185"/>
      <c r="I37" s="187"/>
    </row>
    <row r="38" spans="1:9" ht="12.75">
      <c r="A38" s="184"/>
      <c r="B38" s="184"/>
      <c r="C38" s="185"/>
      <c r="D38" s="185"/>
      <c r="E38" s="186"/>
      <c r="F38" s="186"/>
      <c r="G38" s="186"/>
      <c r="H38" s="185"/>
      <c r="I38" s="187"/>
    </row>
    <row r="39" spans="1:9" ht="12.75">
      <c r="A39" s="184"/>
      <c r="B39" s="184"/>
      <c r="C39" s="185"/>
      <c r="D39" s="185"/>
      <c r="E39" s="186"/>
      <c r="F39" s="186"/>
      <c r="G39" s="186"/>
      <c r="H39" s="185"/>
      <c r="I39" s="187"/>
    </row>
    <row r="40" spans="1:9" ht="12.75">
      <c r="A40" s="184"/>
      <c r="B40" s="184"/>
      <c r="C40" s="185"/>
      <c r="D40" s="185"/>
      <c r="E40" s="186"/>
      <c r="F40" s="186"/>
      <c r="G40" s="186"/>
      <c r="H40" s="185"/>
      <c r="I40" s="187"/>
    </row>
    <row r="41" spans="1:9" ht="12.75">
      <c r="A41" s="184"/>
      <c r="B41" s="184"/>
      <c r="C41" s="185"/>
      <c r="D41" s="185"/>
      <c r="E41" s="186"/>
      <c r="F41" s="186"/>
      <c r="G41" s="186"/>
      <c r="H41" s="185"/>
      <c r="I41" s="187"/>
    </row>
    <row r="42" spans="1:9" ht="12.75">
      <c r="A42" s="184"/>
      <c r="B42" s="184"/>
      <c r="C42" s="185"/>
      <c r="D42" s="185"/>
      <c r="E42" s="186"/>
      <c r="F42" s="186"/>
      <c r="G42" s="186"/>
      <c r="H42" s="185"/>
      <c r="I42" s="187"/>
    </row>
    <row r="43" spans="1:9" ht="12.75">
      <c r="A43" s="184"/>
      <c r="B43" s="184"/>
      <c r="C43" s="185"/>
      <c r="D43" s="185"/>
      <c r="E43" s="186"/>
      <c r="F43" s="186"/>
      <c r="G43" s="186"/>
      <c r="H43" s="185"/>
      <c r="I43" s="187"/>
    </row>
    <row r="44" spans="1:9" ht="12.75">
      <c r="A44" s="184"/>
      <c r="B44" s="184"/>
      <c r="C44" s="185"/>
      <c r="D44" s="185"/>
      <c r="E44" s="186"/>
      <c r="F44" s="186"/>
      <c r="G44" s="186"/>
      <c r="H44" s="185"/>
      <c r="I44" s="187"/>
    </row>
    <row r="45" spans="1:9" ht="12.75">
      <c r="A45" s="184"/>
      <c r="B45" s="184"/>
      <c r="C45" s="185"/>
      <c r="D45" s="185"/>
      <c r="E45" s="186"/>
      <c r="F45" s="186"/>
      <c r="G45" s="186"/>
      <c r="H45" s="185"/>
      <c r="I45" s="187"/>
    </row>
    <row r="46" spans="1:9" ht="12.75">
      <c r="A46" s="184"/>
      <c r="B46" s="184"/>
      <c r="C46" s="185"/>
      <c r="D46" s="185"/>
      <c r="E46" s="186"/>
      <c r="F46" s="186"/>
      <c r="G46" s="186"/>
      <c r="H46" s="185"/>
      <c r="I46" s="187"/>
    </row>
    <row r="47" spans="1:9" ht="12.75">
      <c r="A47" s="184"/>
      <c r="B47" s="184"/>
      <c r="C47" s="185"/>
      <c r="D47" s="185"/>
      <c r="E47" s="186"/>
      <c r="F47" s="186"/>
      <c r="G47" s="186"/>
      <c r="H47" s="185"/>
      <c r="I47" s="187"/>
    </row>
    <row r="48" spans="1:9" ht="12.75">
      <c r="A48" s="184"/>
      <c r="B48" s="184"/>
      <c r="C48" s="185"/>
      <c r="D48" s="185"/>
      <c r="E48" s="186"/>
      <c r="F48" s="186"/>
      <c r="G48" s="186"/>
      <c r="H48" s="185"/>
      <c r="I48" s="187"/>
    </row>
  </sheetData>
  <autoFilter ref="A3:P18" xr:uid="{1D038E7D-3E4B-477E-93C0-04FA86F77488}">
    <filterColumn colId="1" showButton="0"/>
  </autoFilter>
  <mergeCells count="8">
    <mergeCell ref="A15:A18"/>
    <mergeCell ref="A12:A13"/>
    <mergeCell ref="A8:A11"/>
    <mergeCell ref="A1:O1"/>
    <mergeCell ref="B3:C3"/>
    <mergeCell ref="J2:N2"/>
    <mergeCell ref="A4:A6"/>
    <mergeCell ref="A2:I2"/>
  </mergeCells>
  <printOptions horizontalCentered="1" verticalCentered="1"/>
  <pageMargins left="0.70866141732283472" right="0.70866141732283472" top="0.74803149606299213" bottom="0.74803149606299213" header="0.31496062992125984" footer="0.31496062992125984"/>
  <pageSetup scale="7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D0F34-5BE9-466D-848D-59FCB22ADA1C}">
  <dimension ref="A1:P12"/>
  <sheetViews>
    <sheetView topLeftCell="A4" zoomScale="80" zoomScaleNormal="80" zoomScaleSheetLayoutView="106" workbookViewId="0">
      <selection activeCell="G7" sqref="G7"/>
    </sheetView>
  </sheetViews>
  <sheetFormatPr defaultColWidth="11.42578125" defaultRowHeight="12.75"/>
  <cols>
    <col min="1" max="1" width="1.85546875" style="156" customWidth="1"/>
    <col min="2" max="2" width="23" style="156" customWidth="1"/>
    <col min="3" max="3" width="5.140625" style="156" customWidth="1"/>
    <col min="4" max="4" width="49" style="156" customWidth="1"/>
    <col min="5" max="5" width="51.85546875" style="156" customWidth="1"/>
    <col min="6" max="6" width="20.7109375" style="156" customWidth="1"/>
    <col min="7" max="8" width="18.28515625" style="154" customWidth="1"/>
    <col min="9" max="9" width="39.7109375" style="158" customWidth="1"/>
    <col min="10" max="10" width="30.7109375" style="158" customWidth="1"/>
    <col min="11" max="11" width="37.85546875" style="155" hidden="1" customWidth="1"/>
    <col min="12" max="12" width="28.5703125" style="157" hidden="1" customWidth="1"/>
    <col min="13" max="13" width="32.5703125" style="157" hidden="1" customWidth="1"/>
    <col min="14" max="14" width="47.7109375" style="157" hidden="1" customWidth="1"/>
    <col min="15" max="15" width="47.5703125" style="157" hidden="1" customWidth="1"/>
    <col min="16" max="16" width="59" style="156" hidden="1" customWidth="1"/>
    <col min="17" max="17" width="21.28515625" style="156" customWidth="1"/>
    <col min="18" max="18" width="36.42578125" style="156" bestFit="1" customWidth="1"/>
    <col min="19" max="16384" width="11.42578125" style="156"/>
  </cols>
  <sheetData>
    <row r="1" spans="1:16" s="154" customFormat="1" ht="33.950000000000003" customHeight="1">
      <c r="A1" s="442"/>
      <c r="B1" s="686" t="s">
        <v>0</v>
      </c>
      <c r="C1" s="687"/>
      <c r="D1" s="687"/>
      <c r="E1" s="687"/>
      <c r="F1" s="687"/>
      <c r="G1" s="687"/>
      <c r="H1" s="687"/>
      <c r="I1" s="687"/>
      <c r="J1" s="687"/>
      <c r="K1" s="688"/>
      <c r="L1" s="688"/>
      <c r="M1" s="688"/>
      <c r="N1" s="688"/>
      <c r="O1" s="689"/>
      <c r="P1" s="443"/>
    </row>
    <row r="2" spans="1:16" s="154" customFormat="1" ht="36" customHeight="1">
      <c r="A2" s="444"/>
      <c r="B2" s="690" t="s">
        <v>346</v>
      </c>
      <c r="C2" s="691"/>
      <c r="D2" s="691"/>
      <c r="E2" s="691"/>
      <c r="F2" s="691"/>
      <c r="G2" s="691"/>
      <c r="H2" s="691"/>
      <c r="I2" s="691"/>
      <c r="J2" s="692"/>
      <c r="K2" s="693" t="s">
        <v>163</v>
      </c>
      <c r="L2" s="693"/>
      <c r="M2" s="693"/>
      <c r="N2" s="693"/>
      <c r="O2" s="694"/>
      <c r="P2" s="445"/>
    </row>
    <row r="3" spans="1:16" s="154" customFormat="1" ht="78" customHeight="1">
      <c r="A3" s="444"/>
      <c r="B3" s="446" t="s">
        <v>4</v>
      </c>
      <c r="C3" s="695" t="s">
        <v>5</v>
      </c>
      <c r="D3" s="696"/>
      <c r="E3" s="447" t="s">
        <v>74</v>
      </c>
      <c r="F3" s="448" t="s">
        <v>75</v>
      </c>
      <c r="G3" s="448" t="s">
        <v>76</v>
      </c>
      <c r="H3" s="448" t="s">
        <v>347</v>
      </c>
      <c r="I3" s="449" t="s">
        <v>78</v>
      </c>
      <c r="J3" s="450" t="s">
        <v>11</v>
      </c>
      <c r="K3" s="451" t="s">
        <v>12</v>
      </c>
      <c r="L3" s="107" t="s">
        <v>79</v>
      </c>
      <c r="M3" s="104" t="s">
        <v>14</v>
      </c>
      <c r="N3" s="104" t="s">
        <v>15</v>
      </c>
      <c r="O3" s="114" t="s">
        <v>16</v>
      </c>
      <c r="P3" s="100" t="s">
        <v>80</v>
      </c>
    </row>
    <row r="4" spans="1:16" s="154" customFormat="1" ht="89.25" customHeight="1">
      <c r="A4" s="444"/>
      <c r="B4" s="697" t="s">
        <v>348</v>
      </c>
      <c r="C4" s="452" t="s">
        <v>349</v>
      </c>
      <c r="D4" s="487" t="s">
        <v>350</v>
      </c>
      <c r="E4" s="483" t="s">
        <v>351</v>
      </c>
      <c r="F4" s="493" t="s">
        <v>43</v>
      </c>
      <c r="G4" s="494">
        <v>0.5</v>
      </c>
      <c r="H4" s="494">
        <v>0.5</v>
      </c>
      <c r="I4" s="495" t="s">
        <v>352</v>
      </c>
      <c r="J4" s="496" t="s">
        <v>310</v>
      </c>
      <c r="K4" s="390"/>
      <c r="L4" s="362"/>
      <c r="M4" s="363"/>
      <c r="N4" s="363"/>
      <c r="O4" s="453"/>
      <c r="P4" s="454"/>
    </row>
    <row r="5" spans="1:16" s="154" customFormat="1" ht="97.5" customHeight="1">
      <c r="A5" s="444"/>
      <c r="B5" s="698"/>
      <c r="C5" s="455" t="s">
        <v>353</v>
      </c>
      <c r="D5" s="204" t="s">
        <v>354</v>
      </c>
      <c r="E5" s="210" t="s">
        <v>355</v>
      </c>
      <c r="F5" s="211" t="s">
        <v>43</v>
      </c>
      <c r="G5" s="212">
        <v>0.4</v>
      </c>
      <c r="H5" s="212">
        <v>0.6</v>
      </c>
      <c r="I5" s="440" t="s">
        <v>356</v>
      </c>
      <c r="J5" s="437" t="s">
        <v>357</v>
      </c>
      <c r="K5" s="390"/>
      <c r="L5" s="362"/>
      <c r="M5" s="363"/>
      <c r="N5" s="363"/>
      <c r="O5" s="453"/>
      <c r="P5" s="454"/>
    </row>
    <row r="6" spans="1:16" s="154" customFormat="1" ht="97.5" customHeight="1">
      <c r="A6" s="444"/>
      <c r="B6" s="699"/>
      <c r="C6" s="456">
        <v>1.3</v>
      </c>
      <c r="D6" s="488" t="s">
        <v>358</v>
      </c>
      <c r="E6" s="484" t="s">
        <v>359</v>
      </c>
      <c r="F6" s="489" t="s">
        <v>360</v>
      </c>
      <c r="G6" s="490">
        <v>0</v>
      </c>
      <c r="H6" s="322">
        <v>1</v>
      </c>
      <c r="I6" s="491" t="s">
        <v>361</v>
      </c>
      <c r="J6" s="492" t="s">
        <v>362</v>
      </c>
      <c r="K6" s="390"/>
      <c r="L6" s="365"/>
      <c r="M6" s="363"/>
      <c r="N6" s="363"/>
      <c r="O6" s="453"/>
      <c r="P6" s="454"/>
    </row>
    <row r="7" spans="1:16" s="154" customFormat="1" ht="89.25" customHeight="1">
      <c r="A7" s="444"/>
      <c r="B7" s="683" t="s">
        <v>363</v>
      </c>
      <c r="C7" s="452" t="s">
        <v>364</v>
      </c>
      <c r="D7" s="204" t="s">
        <v>365</v>
      </c>
      <c r="E7" s="210" t="s">
        <v>366</v>
      </c>
      <c r="F7" s="211" t="s">
        <v>43</v>
      </c>
      <c r="G7" s="215">
        <v>0.3</v>
      </c>
      <c r="H7" s="215">
        <v>0.7</v>
      </c>
      <c r="I7" s="440" t="s">
        <v>367</v>
      </c>
      <c r="J7" s="437" t="s">
        <v>368</v>
      </c>
      <c r="K7" s="457"/>
      <c r="L7" s="422"/>
      <c r="M7" s="423"/>
      <c r="N7" s="423"/>
      <c r="O7" s="458"/>
      <c r="P7" s="459"/>
    </row>
    <row r="8" spans="1:16" s="154" customFormat="1" ht="90.75" customHeight="1">
      <c r="A8" s="76"/>
      <c r="B8" s="684"/>
      <c r="C8" s="460" t="s">
        <v>369</v>
      </c>
      <c r="D8" s="204" t="s">
        <v>370</v>
      </c>
      <c r="E8" s="216" t="s">
        <v>371</v>
      </c>
      <c r="F8" s="211" t="s">
        <v>20</v>
      </c>
      <c r="G8" s="214">
        <v>1</v>
      </c>
      <c r="H8" s="214">
        <v>1</v>
      </c>
      <c r="I8" s="441" t="s">
        <v>372</v>
      </c>
      <c r="J8" s="438" t="s">
        <v>373</v>
      </c>
      <c r="K8" s="461"/>
      <c r="L8" s="462"/>
      <c r="M8" s="462"/>
      <c r="N8" s="462"/>
      <c r="O8" s="462"/>
      <c r="P8" s="462"/>
    </row>
    <row r="9" spans="1:16" ht="79.5" customHeight="1">
      <c r="A9" s="18"/>
      <c r="B9" s="684"/>
      <c r="C9" s="460" t="s">
        <v>374</v>
      </c>
      <c r="D9" s="204" t="s">
        <v>375</v>
      </c>
      <c r="E9" s="216" t="s">
        <v>376</v>
      </c>
      <c r="F9" s="211" t="s">
        <v>43</v>
      </c>
      <c r="G9" s="215">
        <v>0.5</v>
      </c>
      <c r="H9" s="215">
        <v>0.5</v>
      </c>
      <c r="I9" s="441" t="s">
        <v>377</v>
      </c>
      <c r="J9" s="439" t="s">
        <v>378</v>
      </c>
      <c r="K9" s="461"/>
      <c r="L9" s="367"/>
      <c r="M9" s="367"/>
      <c r="N9" s="367"/>
      <c r="O9" s="367"/>
      <c r="P9" s="367"/>
    </row>
    <row r="10" spans="1:16" ht="87" customHeight="1">
      <c r="A10" s="18"/>
      <c r="B10" s="684"/>
      <c r="C10" s="460" t="s">
        <v>379</v>
      </c>
      <c r="D10" s="204" t="s">
        <v>380</v>
      </c>
      <c r="E10" s="216" t="s">
        <v>381</v>
      </c>
      <c r="F10" s="534" t="s">
        <v>43</v>
      </c>
      <c r="G10" s="215">
        <v>0.5</v>
      </c>
      <c r="H10" s="215">
        <v>0.5</v>
      </c>
      <c r="I10" s="441" t="s">
        <v>377</v>
      </c>
      <c r="J10" s="439" t="s">
        <v>382</v>
      </c>
      <c r="K10" s="461"/>
      <c r="L10" s="367"/>
      <c r="M10" s="367"/>
      <c r="N10" s="367"/>
      <c r="O10" s="367"/>
      <c r="P10" s="367"/>
    </row>
    <row r="11" spans="1:16" ht="69.95" customHeight="1">
      <c r="A11" s="18"/>
      <c r="B11" s="685"/>
      <c r="C11" s="463">
        <v>2.5</v>
      </c>
      <c r="D11" s="205" t="s">
        <v>383</v>
      </c>
      <c r="E11" s="464" t="s">
        <v>384</v>
      </c>
      <c r="F11" s="465" t="s">
        <v>43</v>
      </c>
      <c r="G11" s="466">
        <v>0.5</v>
      </c>
      <c r="H11" s="466">
        <v>0.5</v>
      </c>
      <c r="I11" s="467" t="s">
        <v>385</v>
      </c>
      <c r="J11" s="468" t="s">
        <v>386</v>
      </c>
      <c r="K11" s="461"/>
      <c r="L11" s="367"/>
      <c r="M11" s="367"/>
      <c r="N11" s="367"/>
      <c r="O11" s="367"/>
      <c r="P11" s="367"/>
    </row>
    <row r="12" spans="1:16">
      <c r="A12" s="18"/>
      <c r="B12" s="18"/>
      <c r="C12" s="18"/>
      <c r="D12" s="18"/>
      <c r="E12" s="18"/>
      <c r="F12" s="18"/>
      <c r="G12" s="76"/>
      <c r="H12" s="76"/>
      <c r="I12" s="80"/>
      <c r="J12" s="80"/>
      <c r="K12" s="94"/>
      <c r="L12" s="95"/>
      <c r="M12" s="95"/>
      <c r="N12" s="95"/>
      <c r="O12" s="95"/>
      <c r="P12" s="18"/>
    </row>
  </sheetData>
  <mergeCells count="6">
    <mergeCell ref="B7:B11"/>
    <mergeCell ref="B1:O1"/>
    <mergeCell ref="B2:J2"/>
    <mergeCell ref="K2:O2"/>
    <mergeCell ref="C3:D3"/>
    <mergeCell ref="B4:B6"/>
  </mergeCells>
  <phoneticPr fontId="16" type="noConversion"/>
  <printOptions horizontalCentered="1" verticalCentered="1"/>
  <pageMargins left="0.70866141732283472" right="0.70866141732283472" top="0.74803149606299213" bottom="0.74803149606299213" header="0.31496062992125984" footer="0.31496062992125984"/>
  <pageSetup paperSize="5" scale="37"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FA1F6-AA82-4D60-A653-F7BE30576FFF}">
  <dimension ref="A1:O12"/>
  <sheetViews>
    <sheetView showGridLines="0" view="pageBreakPreview" zoomScale="80" zoomScaleNormal="100" zoomScaleSheetLayoutView="80" workbookViewId="0">
      <selection activeCell="E3" sqref="E3:E4"/>
    </sheetView>
  </sheetViews>
  <sheetFormatPr defaultColWidth="11.42578125" defaultRowHeight="12.75"/>
  <cols>
    <col min="1" max="1" width="26.28515625" style="233" customWidth="1"/>
    <col min="2" max="2" width="5.28515625" style="243" customWidth="1"/>
    <col min="3" max="3" width="61.85546875" style="243" customWidth="1"/>
    <col min="4" max="4" width="45.5703125" style="243" customWidth="1"/>
    <col min="5" max="5" width="22.140625" style="245" customWidth="1"/>
    <col min="6" max="7" width="24.85546875" style="245" bestFit="1" customWidth="1"/>
    <col min="8" max="8" width="46.7109375" style="243" customWidth="1"/>
    <col min="9" max="9" width="39.28515625" style="243" customWidth="1"/>
    <col min="10" max="10" width="22.85546875" style="243" hidden="1" customWidth="1"/>
    <col min="11" max="11" width="13.85546875" style="243" hidden="1" customWidth="1"/>
    <col min="12" max="12" width="26.140625" style="243" hidden="1" customWidth="1"/>
    <col min="13" max="13" width="16.42578125" style="243" hidden="1" customWidth="1"/>
    <col min="14" max="14" width="19.7109375" style="243" hidden="1" customWidth="1"/>
    <col min="15" max="15" width="29.7109375" style="243" hidden="1" customWidth="1"/>
    <col min="16" max="16384" width="11.42578125" style="243"/>
  </cols>
  <sheetData>
    <row r="1" spans="1:15" s="242" customFormat="1" ht="29.25" customHeight="1" thickBot="1">
      <c r="A1" s="713" t="s">
        <v>0</v>
      </c>
      <c r="B1" s="714"/>
      <c r="C1" s="714"/>
      <c r="D1" s="714"/>
      <c r="E1" s="714"/>
      <c r="F1" s="714"/>
      <c r="G1" s="714"/>
      <c r="H1" s="714"/>
      <c r="I1" s="715"/>
      <c r="J1" s="700"/>
      <c r="K1" s="701"/>
      <c r="L1" s="701"/>
      <c r="M1" s="701"/>
      <c r="N1" s="701"/>
      <c r="O1" s="702"/>
    </row>
    <row r="2" spans="1:15" s="242" customFormat="1" ht="26.1" customHeight="1" thickBot="1">
      <c r="A2" s="713" t="s">
        <v>387</v>
      </c>
      <c r="B2" s="714"/>
      <c r="C2" s="714"/>
      <c r="D2" s="714"/>
      <c r="E2" s="714"/>
      <c r="F2" s="714"/>
      <c r="G2" s="714"/>
      <c r="H2" s="714"/>
      <c r="I2" s="715"/>
      <c r="J2" s="703" t="s">
        <v>163</v>
      </c>
      <c r="K2" s="704"/>
      <c r="L2" s="704"/>
      <c r="M2" s="704"/>
      <c r="N2" s="705"/>
      <c r="O2" s="710" t="s">
        <v>3</v>
      </c>
    </row>
    <row r="3" spans="1:15" s="242" customFormat="1" ht="18" customHeight="1">
      <c r="A3" s="716" t="s">
        <v>4</v>
      </c>
      <c r="B3" s="726" t="s">
        <v>5</v>
      </c>
      <c r="C3" s="727"/>
      <c r="D3" s="722" t="s">
        <v>6</v>
      </c>
      <c r="E3" s="724" t="s">
        <v>75</v>
      </c>
      <c r="F3" s="724" t="s">
        <v>76</v>
      </c>
      <c r="G3" s="724" t="s">
        <v>77</v>
      </c>
      <c r="H3" s="722" t="s">
        <v>78</v>
      </c>
      <c r="I3" s="720" t="s">
        <v>11</v>
      </c>
      <c r="J3" s="706" t="s">
        <v>12</v>
      </c>
      <c r="K3" s="706" t="s">
        <v>79</v>
      </c>
      <c r="L3" s="706" t="s">
        <v>14</v>
      </c>
      <c r="M3" s="706" t="s">
        <v>15</v>
      </c>
      <c r="N3" s="708" t="s">
        <v>16</v>
      </c>
      <c r="O3" s="711"/>
    </row>
    <row r="4" spans="1:15" s="233" customFormat="1" ht="102.75" customHeight="1" thickBot="1">
      <c r="A4" s="717"/>
      <c r="B4" s="728"/>
      <c r="C4" s="729"/>
      <c r="D4" s="723"/>
      <c r="E4" s="725"/>
      <c r="F4" s="725"/>
      <c r="G4" s="725"/>
      <c r="H4" s="723"/>
      <c r="I4" s="721"/>
      <c r="J4" s="707"/>
      <c r="K4" s="707"/>
      <c r="L4" s="707"/>
      <c r="M4" s="707"/>
      <c r="N4" s="709"/>
      <c r="O4" s="712"/>
    </row>
    <row r="5" spans="1:15" ht="87.75" customHeight="1" thickBot="1">
      <c r="A5" s="217" t="s">
        <v>388</v>
      </c>
      <c r="B5" s="218" t="s">
        <v>349</v>
      </c>
      <c r="C5" s="497" t="s">
        <v>389</v>
      </c>
      <c r="D5" s="497" t="s">
        <v>390</v>
      </c>
      <c r="E5" s="220" t="s">
        <v>43</v>
      </c>
      <c r="F5" s="221">
        <v>0.5</v>
      </c>
      <c r="G5" s="221">
        <v>0.5</v>
      </c>
      <c r="H5" s="222" t="s">
        <v>391</v>
      </c>
      <c r="I5" s="219" t="s">
        <v>181</v>
      </c>
      <c r="J5" s="498"/>
      <c r="K5" s="397"/>
      <c r="L5" s="397"/>
      <c r="M5" s="397"/>
      <c r="N5" s="397"/>
      <c r="O5" s="397"/>
    </row>
    <row r="6" spans="1:15" ht="78.95" customHeight="1">
      <c r="A6" s="718" t="s">
        <v>392</v>
      </c>
      <c r="B6" s="223" t="s">
        <v>364</v>
      </c>
      <c r="C6" s="124" t="s">
        <v>393</v>
      </c>
      <c r="D6" s="124" t="s">
        <v>394</v>
      </c>
      <c r="E6" s="125" t="s">
        <v>43</v>
      </c>
      <c r="F6" s="231">
        <v>0</v>
      </c>
      <c r="G6" s="126">
        <v>0.97</v>
      </c>
      <c r="H6" s="127" t="s">
        <v>395</v>
      </c>
      <c r="I6" s="124" t="s">
        <v>131</v>
      </c>
      <c r="J6" s="499"/>
      <c r="K6" s="395"/>
      <c r="L6" s="395"/>
      <c r="M6" s="395"/>
      <c r="N6" s="395"/>
      <c r="O6" s="395"/>
    </row>
    <row r="7" spans="1:15" s="242" customFormat="1" ht="78" customHeight="1">
      <c r="A7" s="719"/>
      <c r="B7" s="244">
        <v>2.2000000000000002</v>
      </c>
      <c r="C7" s="124" t="s">
        <v>396</v>
      </c>
      <c r="D7" s="526" t="s">
        <v>397</v>
      </c>
      <c r="E7" s="527" t="s">
        <v>43</v>
      </c>
      <c r="F7" s="528">
        <v>0.5</v>
      </c>
      <c r="G7" s="528">
        <v>0.5</v>
      </c>
      <c r="H7" s="529" t="s">
        <v>398</v>
      </c>
      <c r="I7" s="526" t="s">
        <v>399</v>
      </c>
      <c r="J7" s="500"/>
      <c r="K7" s="396"/>
      <c r="L7" s="396"/>
      <c r="M7" s="396"/>
      <c r="N7" s="396"/>
      <c r="O7" s="396"/>
    </row>
    <row r="8" spans="1:15" ht="110.1" customHeight="1">
      <c r="A8" s="719"/>
      <c r="B8" s="223" t="s">
        <v>374</v>
      </c>
      <c r="C8" s="124" t="s">
        <v>400</v>
      </c>
      <c r="D8" s="159" t="s">
        <v>401</v>
      </c>
      <c r="E8" s="160" t="s">
        <v>43</v>
      </c>
      <c r="F8" s="231">
        <v>0</v>
      </c>
      <c r="G8" s="161">
        <v>0.85</v>
      </c>
      <c r="H8" s="162" t="s">
        <v>402</v>
      </c>
      <c r="I8" s="124" t="s">
        <v>131</v>
      </c>
      <c r="J8" s="499"/>
      <c r="K8" s="395"/>
      <c r="L8" s="395"/>
      <c r="M8" s="395"/>
      <c r="N8" s="395"/>
      <c r="O8" s="395"/>
    </row>
    <row r="9" spans="1:15" s="242" customFormat="1" ht="125.1" customHeight="1" thickBot="1">
      <c r="A9" s="719"/>
      <c r="B9" s="244" t="s">
        <v>379</v>
      </c>
      <c r="C9" s="124" t="s">
        <v>403</v>
      </c>
      <c r="D9" s="124" t="s">
        <v>404</v>
      </c>
      <c r="E9" s="516" t="s">
        <v>43</v>
      </c>
      <c r="F9" s="126">
        <v>0.5</v>
      </c>
      <c r="G9" s="126">
        <v>0.5</v>
      </c>
      <c r="H9" s="153" t="s">
        <v>405</v>
      </c>
      <c r="I9" s="124" t="s">
        <v>406</v>
      </c>
      <c r="J9" s="501"/>
      <c r="K9" s="235"/>
      <c r="L9" s="396"/>
      <c r="M9" s="396"/>
      <c r="N9" s="396"/>
      <c r="O9" s="396"/>
    </row>
    <row r="10" spans="1:15" ht="95.1" customHeight="1" thickBot="1">
      <c r="A10" s="217" t="s">
        <v>407</v>
      </c>
      <c r="B10" s="223" t="s">
        <v>408</v>
      </c>
      <c r="C10" s="124" t="s">
        <v>409</v>
      </c>
      <c r="D10" s="124" t="s">
        <v>410</v>
      </c>
      <c r="E10" s="232" t="s">
        <v>43</v>
      </c>
      <c r="F10" s="231">
        <v>0.5</v>
      </c>
      <c r="G10" s="231">
        <v>0.5</v>
      </c>
      <c r="H10" s="127" t="s">
        <v>411</v>
      </c>
      <c r="I10" s="124" t="s">
        <v>131</v>
      </c>
      <c r="J10" s="499"/>
      <c r="K10" s="395"/>
      <c r="L10" s="395"/>
      <c r="M10" s="395"/>
      <c r="N10" s="395"/>
      <c r="O10" s="395"/>
    </row>
    <row r="11" spans="1:15" ht="81.95" customHeight="1" thickBot="1">
      <c r="A11" s="247" t="s">
        <v>412</v>
      </c>
      <c r="B11" s="224" t="s">
        <v>413</v>
      </c>
      <c r="C11" s="124" t="s">
        <v>414</v>
      </c>
      <c r="D11" s="124" t="s">
        <v>415</v>
      </c>
      <c r="E11" s="125" t="s">
        <v>43</v>
      </c>
      <c r="F11" s="126">
        <v>0.5</v>
      </c>
      <c r="G11" s="126">
        <v>0.5</v>
      </c>
      <c r="H11" s="127" t="s">
        <v>416</v>
      </c>
      <c r="I11" s="124" t="s">
        <v>131</v>
      </c>
      <c r="J11" s="499"/>
      <c r="K11" s="395"/>
      <c r="L11" s="395"/>
      <c r="M11" s="395"/>
      <c r="N11" s="395"/>
      <c r="O11" s="395"/>
    </row>
    <row r="12" spans="1:15" ht="84.95" customHeight="1" thickBot="1">
      <c r="A12" s="246" t="s">
        <v>417</v>
      </c>
      <c r="B12" s="225" t="s">
        <v>418</v>
      </c>
      <c r="C12" s="436" t="s">
        <v>419</v>
      </c>
      <c r="D12" s="226" t="s">
        <v>420</v>
      </c>
      <c r="E12" s="227" t="s">
        <v>43</v>
      </c>
      <c r="F12" s="228">
        <v>0.5</v>
      </c>
      <c r="G12" s="228">
        <v>0.5</v>
      </c>
      <c r="H12" s="229" t="s">
        <v>421</v>
      </c>
      <c r="I12" s="226" t="s">
        <v>422</v>
      </c>
      <c r="J12" s="499"/>
      <c r="K12" s="395"/>
      <c r="L12" s="395"/>
      <c r="M12" s="395"/>
      <c r="N12" s="395"/>
      <c r="O12" s="395"/>
    </row>
  </sheetData>
  <mergeCells count="19">
    <mergeCell ref="A1:I1"/>
    <mergeCell ref="A2:I2"/>
    <mergeCell ref="A3:A4"/>
    <mergeCell ref="A6:A9"/>
    <mergeCell ref="I3:I4"/>
    <mergeCell ref="H3:H4"/>
    <mergeCell ref="G3:G4"/>
    <mergeCell ref="F3:F4"/>
    <mergeCell ref="E3:E4"/>
    <mergeCell ref="D3:D4"/>
    <mergeCell ref="B3:C4"/>
    <mergeCell ref="J1:O1"/>
    <mergeCell ref="J2:N2"/>
    <mergeCell ref="J3:J4"/>
    <mergeCell ref="K3:K4"/>
    <mergeCell ref="L3:L4"/>
    <mergeCell ref="M3:M4"/>
    <mergeCell ref="N3:N4"/>
    <mergeCell ref="O2:O4"/>
  </mergeCells>
  <phoneticPr fontId="16" type="noConversion"/>
  <pageMargins left="0.70866141732283472" right="0.70866141732283472" top="0.74803149606299213" bottom="0.74803149606299213" header="0.31496062992125984" footer="0.31496062992125984"/>
  <pageSetup scale="22" orientation="landscape"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ADAAD-9EE2-426F-AE29-C1F666C06308}">
  <dimension ref="A1:W11"/>
  <sheetViews>
    <sheetView tabSelected="1" topLeftCell="J4" zoomScale="80" zoomScaleNormal="80" workbookViewId="0">
      <selection activeCell="AC7" sqref="AC7"/>
    </sheetView>
  </sheetViews>
  <sheetFormatPr defaultColWidth="11.42578125" defaultRowHeight="12" customHeight="1"/>
  <cols>
    <col min="1" max="2" width="11.42578125" style="82"/>
    <col min="3" max="3" width="36" style="82" customWidth="1"/>
    <col min="4" max="4" width="27" style="82" customWidth="1"/>
    <col min="5" max="5" width="66.42578125" style="82" customWidth="1"/>
    <col min="6" max="6" width="62.85546875" style="82" customWidth="1"/>
    <col min="7" max="7" width="46.42578125" style="230" customWidth="1"/>
    <col min="8" max="8" width="20.28515625" style="234" customWidth="1"/>
    <col min="9" max="9" width="37.28515625" style="82" customWidth="1"/>
    <col min="10" max="10" width="23.28515625" style="82" customWidth="1"/>
    <col min="11" max="11" width="24.140625" style="82" customWidth="1"/>
    <col min="12" max="12" width="23.28515625" style="82" customWidth="1"/>
    <col min="13" max="13" width="25.28515625" style="82" customWidth="1"/>
    <col min="14" max="14" width="24.42578125" style="82" customWidth="1"/>
    <col min="15" max="15" width="18.42578125" style="81" customWidth="1"/>
    <col min="16" max="16" width="27.42578125" style="81" customWidth="1"/>
    <col min="17" max="17" width="31.85546875" style="82" customWidth="1"/>
    <col min="18" max="18" width="24" style="82" hidden="1" customWidth="1"/>
    <col min="19" max="19" width="27.7109375" style="81" hidden="1" customWidth="1"/>
    <col min="20" max="20" width="28.42578125" style="81" hidden="1" customWidth="1"/>
    <col min="21" max="21" width="35.7109375" style="81" hidden="1" customWidth="1"/>
    <col min="22" max="22" width="40.140625" style="81" hidden="1" customWidth="1"/>
    <col min="23" max="23" width="54.28515625" style="81" hidden="1" customWidth="1"/>
    <col min="24" max="16384" width="11.42578125" style="81"/>
  </cols>
  <sheetData>
    <row r="1" spans="1:23" ht="48" customHeight="1" thickBot="1">
      <c r="A1" s="736" t="s">
        <v>423</v>
      </c>
      <c r="B1" s="737"/>
      <c r="C1" s="737"/>
      <c r="D1" s="737"/>
      <c r="E1" s="737"/>
      <c r="F1" s="737"/>
      <c r="G1" s="737"/>
      <c r="H1" s="737"/>
      <c r="I1" s="737"/>
      <c r="J1" s="737"/>
      <c r="K1" s="737"/>
      <c r="L1" s="737"/>
      <c r="M1" s="737"/>
      <c r="N1" s="737"/>
      <c r="O1" s="737"/>
      <c r="P1" s="737"/>
      <c r="Q1" s="737"/>
      <c r="R1" s="730"/>
      <c r="S1" s="731"/>
      <c r="T1" s="731"/>
      <c r="U1" s="731"/>
      <c r="V1" s="731"/>
      <c r="W1" s="732"/>
    </row>
    <row r="2" spans="1:23" s="350" customFormat="1" ht="30" customHeight="1" thickBot="1">
      <c r="A2" s="738" t="s">
        <v>424</v>
      </c>
      <c r="B2" s="739"/>
      <c r="C2" s="740"/>
      <c r="D2" s="738" t="s">
        <v>425</v>
      </c>
      <c r="E2" s="739"/>
      <c r="F2" s="739"/>
      <c r="G2" s="739"/>
      <c r="H2" s="739"/>
      <c r="I2" s="740"/>
      <c r="J2" s="741" t="s">
        <v>426</v>
      </c>
      <c r="K2" s="742"/>
      <c r="L2" s="742"/>
      <c r="M2" s="742"/>
      <c r="N2" s="742"/>
      <c r="O2" s="742"/>
      <c r="P2" s="742"/>
      <c r="Q2" s="742"/>
      <c r="R2" s="735" t="s">
        <v>163</v>
      </c>
      <c r="S2" s="735"/>
      <c r="T2" s="735"/>
      <c r="U2" s="735"/>
      <c r="V2" s="735"/>
      <c r="W2" s="733" t="s">
        <v>3</v>
      </c>
    </row>
    <row r="3" spans="1:23" s="356" customFormat="1" ht="85.5">
      <c r="A3" s="351" t="s">
        <v>427</v>
      </c>
      <c r="B3" s="351" t="s">
        <v>428</v>
      </c>
      <c r="C3" s="352" t="s">
        <v>429</v>
      </c>
      <c r="D3" s="353" t="s">
        <v>430</v>
      </c>
      <c r="E3" s="354" t="s">
        <v>431</v>
      </c>
      <c r="F3" s="354" t="s">
        <v>432</v>
      </c>
      <c r="G3" s="354" t="s">
        <v>433</v>
      </c>
      <c r="H3" s="354" t="s">
        <v>434</v>
      </c>
      <c r="I3" s="354" t="s">
        <v>435</v>
      </c>
      <c r="J3" s="354" t="s">
        <v>436</v>
      </c>
      <c r="K3" s="354" t="s">
        <v>437</v>
      </c>
      <c r="L3" s="354" t="s">
        <v>438</v>
      </c>
      <c r="M3" s="354" t="s">
        <v>439</v>
      </c>
      <c r="N3" s="354" t="s">
        <v>78</v>
      </c>
      <c r="O3" s="354" t="s">
        <v>440</v>
      </c>
      <c r="P3" s="354" t="s">
        <v>441</v>
      </c>
      <c r="Q3" s="355" t="s">
        <v>11</v>
      </c>
      <c r="R3" s="105" t="s">
        <v>12</v>
      </c>
      <c r="S3" s="106" t="s">
        <v>79</v>
      </c>
      <c r="T3" s="106" t="s">
        <v>14</v>
      </c>
      <c r="U3" s="106" t="s">
        <v>15</v>
      </c>
      <c r="V3" s="106" t="s">
        <v>16</v>
      </c>
      <c r="W3" s="734"/>
    </row>
    <row r="4" spans="1:23" s="356" customFormat="1" ht="333.75">
      <c r="A4" s="238" t="s">
        <v>442</v>
      </c>
      <c r="B4" s="238">
        <v>1560</v>
      </c>
      <c r="C4" s="238" t="s">
        <v>443</v>
      </c>
      <c r="D4" s="239" t="s">
        <v>444</v>
      </c>
      <c r="E4" s="206" t="s">
        <v>445</v>
      </c>
      <c r="F4" s="206" t="s">
        <v>446</v>
      </c>
      <c r="G4" s="240" t="s">
        <v>447</v>
      </c>
      <c r="H4" s="207" t="s">
        <v>448</v>
      </c>
      <c r="I4" s="206" t="s">
        <v>449</v>
      </c>
      <c r="J4" s="209" t="s">
        <v>43</v>
      </c>
      <c r="K4" s="208">
        <v>0</v>
      </c>
      <c r="L4" s="208">
        <v>0.5</v>
      </c>
      <c r="M4" s="208">
        <v>0.5</v>
      </c>
      <c r="N4" s="209" t="s">
        <v>450</v>
      </c>
      <c r="O4" s="535" t="s">
        <v>451</v>
      </c>
      <c r="P4" s="209" t="s">
        <v>452</v>
      </c>
      <c r="Q4" s="241" t="s">
        <v>453</v>
      </c>
      <c r="R4" s="105"/>
      <c r="S4" s="106"/>
      <c r="T4" s="106"/>
      <c r="U4" s="106"/>
      <c r="V4" s="106"/>
      <c r="W4" s="482"/>
    </row>
    <row r="5" spans="1:23" s="356" customFormat="1" ht="333.75">
      <c r="A5" s="238" t="s">
        <v>442</v>
      </c>
      <c r="B5" s="238">
        <v>1560</v>
      </c>
      <c r="C5" s="238" t="s">
        <v>443</v>
      </c>
      <c r="D5" s="239" t="s">
        <v>444</v>
      </c>
      <c r="E5" s="206" t="s">
        <v>445</v>
      </c>
      <c r="F5" s="206" t="s">
        <v>446</v>
      </c>
      <c r="G5" s="240" t="s">
        <v>454</v>
      </c>
      <c r="H5" s="207" t="s">
        <v>455</v>
      </c>
      <c r="I5" s="206" t="s">
        <v>456</v>
      </c>
      <c r="J5" s="209" t="s">
        <v>43</v>
      </c>
      <c r="K5" s="208">
        <v>0</v>
      </c>
      <c r="L5" s="208">
        <v>0.5</v>
      </c>
      <c r="M5" s="208">
        <v>0.5</v>
      </c>
      <c r="N5" s="209" t="s">
        <v>450</v>
      </c>
      <c r="O5" s="535" t="s">
        <v>451</v>
      </c>
      <c r="P5" s="209" t="s">
        <v>452</v>
      </c>
      <c r="Q5" s="241" t="s">
        <v>453</v>
      </c>
      <c r="R5" s="105"/>
      <c r="S5" s="106"/>
      <c r="T5" s="106"/>
      <c r="U5" s="106"/>
      <c r="V5" s="106"/>
      <c r="W5" s="482"/>
    </row>
    <row r="6" spans="1:23" ht="380.25" customHeight="1">
      <c r="A6" s="238" t="s">
        <v>442</v>
      </c>
      <c r="B6" s="238">
        <v>1560</v>
      </c>
      <c r="C6" s="238" t="s">
        <v>443</v>
      </c>
      <c r="D6" s="239" t="s">
        <v>444</v>
      </c>
      <c r="E6" s="206" t="s">
        <v>445</v>
      </c>
      <c r="F6" s="206" t="s">
        <v>446</v>
      </c>
      <c r="G6" s="240" t="s">
        <v>457</v>
      </c>
      <c r="H6" s="207" t="s">
        <v>458</v>
      </c>
      <c r="I6" s="206" t="s">
        <v>459</v>
      </c>
      <c r="J6" s="209" t="s">
        <v>43</v>
      </c>
      <c r="K6" s="208">
        <v>0</v>
      </c>
      <c r="L6" s="208">
        <v>0.5</v>
      </c>
      <c r="M6" s="208">
        <v>0.5</v>
      </c>
      <c r="N6" s="209" t="s">
        <v>450</v>
      </c>
      <c r="O6" s="535" t="s">
        <v>451</v>
      </c>
      <c r="P6" s="209" t="s">
        <v>452</v>
      </c>
      <c r="Q6" s="241" t="s">
        <v>453</v>
      </c>
      <c r="R6" s="109"/>
      <c r="S6" s="108"/>
      <c r="T6" s="108"/>
      <c r="U6" s="108"/>
      <c r="V6" s="108"/>
      <c r="W6" s="108"/>
    </row>
    <row r="7" spans="1:23" ht="380.25" customHeight="1">
      <c r="A7" s="238" t="s">
        <v>442</v>
      </c>
      <c r="B7" s="238">
        <v>1557</v>
      </c>
      <c r="C7" s="238" t="s">
        <v>460</v>
      </c>
      <c r="D7" s="237" t="s">
        <v>444</v>
      </c>
      <c r="E7" s="210" t="s">
        <v>461</v>
      </c>
      <c r="F7" s="210" t="s">
        <v>462</v>
      </c>
      <c r="G7" s="235" t="s">
        <v>463</v>
      </c>
      <c r="H7" s="211" t="s">
        <v>448</v>
      </c>
      <c r="I7" s="213" t="s">
        <v>464</v>
      </c>
      <c r="J7" s="213" t="s">
        <v>43</v>
      </c>
      <c r="K7" s="212">
        <v>0</v>
      </c>
      <c r="L7" s="212">
        <v>0</v>
      </c>
      <c r="M7" s="212">
        <v>1</v>
      </c>
      <c r="N7" s="213" t="s">
        <v>465</v>
      </c>
      <c r="O7" s="213" t="s">
        <v>466</v>
      </c>
      <c r="P7" s="213" t="s">
        <v>452</v>
      </c>
      <c r="Q7" s="236" t="s">
        <v>453</v>
      </c>
      <c r="R7" s="109"/>
      <c r="S7" s="108"/>
      <c r="T7" s="108"/>
      <c r="U7" s="108"/>
      <c r="V7" s="108"/>
      <c r="W7" s="108"/>
    </row>
    <row r="8" spans="1:23" s="82" customFormat="1" ht="313.5" customHeight="1">
      <c r="A8" s="238" t="s">
        <v>442</v>
      </c>
      <c r="B8" s="238">
        <v>1557</v>
      </c>
      <c r="C8" s="238" t="s">
        <v>460</v>
      </c>
      <c r="D8" s="237" t="s">
        <v>444</v>
      </c>
      <c r="E8" s="210" t="s">
        <v>467</v>
      </c>
      <c r="F8" s="210" t="s">
        <v>468</v>
      </c>
      <c r="G8" s="235" t="s">
        <v>469</v>
      </c>
      <c r="H8" s="211" t="s">
        <v>458</v>
      </c>
      <c r="I8" s="213" t="s">
        <v>470</v>
      </c>
      <c r="J8" s="213" t="s">
        <v>43</v>
      </c>
      <c r="K8" s="212">
        <v>0</v>
      </c>
      <c r="L8" s="212">
        <v>0</v>
      </c>
      <c r="M8" s="212">
        <v>1</v>
      </c>
      <c r="N8" s="213" t="s">
        <v>465</v>
      </c>
      <c r="O8" s="213" t="s">
        <v>466</v>
      </c>
      <c r="P8" s="213" t="s">
        <v>452</v>
      </c>
      <c r="Q8" s="236" t="s">
        <v>453</v>
      </c>
      <c r="R8" s="109"/>
      <c r="S8" s="108"/>
      <c r="T8" s="108"/>
      <c r="U8" s="108"/>
      <c r="V8" s="108"/>
      <c r="W8" s="108"/>
    </row>
    <row r="9" spans="1:23" s="110" customFormat="1" ht="81.75" customHeight="1">
      <c r="A9" s="82"/>
      <c r="B9" s="82"/>
      <c r="C9" s="82"/>
      <c r="D9" s="82"/>
      <c r="E9" s="82"/>
      <c r="F9" s="82"/>
      <c r="G9" s="230"/>
      <c r="H9" s="234"/>
      <c r="I9" s="82"/>
      <c r="J9" s="82"/>
      <c r="K9" s="82"/>
      <c r="L9" s="82"/>
      <c r="M9" s="82"/>
      <c r="N9" s="82"/>
      <c r="O9" s="81"/>
      <c r="P9" s="81"/>
      <c r="Q9" s="82"/>
      <c r="R9" s="82"/>
      <c r="S9" s="81"/>
      <c r="T9" s="81"/>
      <c r="U9" s="81"/>
      <c r="V9" s="81"/>
      <c r="W9" s="81"/>
    </row>
    <row r="10" spans="1:23" s="110" customFormat="1" ht="12" customHeight="1">
      <c r="A10" s="82"/>
      <c r="B10" s="82"/>
      <c r="C10" s="82"/>
      <c r="D10" s="82"/>
      <c r="E10" s="82"/>
      <c r="F10" s="82"/>
      <c r="G10" s="230"/>
      <c r="H10" s="234"/>
      <c r="I10" s="82"/>
      <c r="J10" s="82"/>
      <c r="K10" s="82"/>
      <c r="L10" s="82"/>
      <c r="M10" s="82"/>
      <c r="N10" s="82"/>
      <c r="O10" s="81"/>
      <c r="P10" s="81"/>
      <c r="Q10" s="82"/>
      <c r="R10" s="82"/>
      <c r="S10" s="81"/>
      <c r="T10" s="81"/>
      <c r="U10" s="81"/>
      <c r="V10" s="81"/>
      <c r="W10" s="81"/>
    </row>
    <row r="11" spans="1:23" s="110" customFormat="1" ht="12" customHeight="1">
      <c r="A11" s="82"/>
      <c r="B11" s="82"/>
      <c r="C11" s="82"/>
      <c r="D11" s="82"/>
      <c r="E11" s="82"/>
      <c r="F11" s="82"/>
      <c r="G11" s="230"/>
      <c r="H11" s="234"/>
      <c r="I11" s="82"/>
      <c r="J11" s="82"/>
      <c r="K11" s="82"/>
      <c r="L11" s="82"/>
      <c r="M11" s="82"/>
      <c r="N11" s="82"/>
      <c r="O11" s="81"/>
      <c r="P11" s="81"/>
      <c r="Q11" s="82"/>
      <c r="R11" s="82"/>
      <c r="S11" s="81"/>
      <c r="T11" s="81"/>
      <c r="U11" s="81"/>
      <c r="V11" s="81"/>
      <c r="W11" s="81"/>
    </row>
  </sheetData>
  <autoFilter ref="Z3" xr:uid="{607ADAAD-9EE2-426F-AE29-C1F666C06308}"/>
  <mergeCells count="7">
    <mergeCell ref="R1:W1"/>
    <mergeCell ref="W2:W3"/>
    <mergeCell ref="R2:V2"/>
    <mergeCell ref="A1:Q1"/>
    <mergeCell ref="A2:C2"/>
    <mergeCell ref="D2:I2"/>
    <mergeCell ref="J2:Q2"/>
  </mergeCells>
  <printOptions horizontalCentered="1" verticalCentered="1"/>
  <pageMargins left="0.70866141732283472" right="0.70866141732283472" top="0.74803149606299213" bottom="0.74803149606299213" header="0.31496062992125984" footer="0.31496062992125984"/>
  <pageSetup paperSize="5" scale="70" orientation="landscape" r:id="rId1"/>
  <headerFooter>
    <oddFooter>&amp;C&amp;P</oddFooter>
  </headerFooter>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B9C45-93DF-4771-A519-90CDEF49F574}">
  <dimension ref="A1"/>
  <sheetViews>
    <sheetView workbookViewId="0"/>
  </sheetViews>
  <sheetFormatPr defaultColWidth="11.42578125" defaultRowHeight="1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542A7-CFAC-4BE0-B4A9-4C466AA70395}">
  <dimension ref="A1"/>
  <sheetViews>
    <sheetView workbookViewId="0"/>
  </sheetViews>
  <sheetFormatPr defaultColWidth="11.42578125" defaultRowHeight="1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E582"/>
  <sheetViews>
    <sheetView workbookViewId="0">
      <selection sqref="A1:C3"/>
    </sheetView>
  </sheetViews>
  <sheetFormatPr defaultColWidth="11.42578125" defaultRowHeight="15"/>
  <cols>
    <col min="1" max="1" width="5.140625" style="5" customWidth="1"/>
    <col min="2" max="2" width="21.85546875" style="5" customWidth="1"/>
    <col min="3" max="3" width="23.7109375" style="5" customWidth="1"/>
    <col min="4" max="4" width="24" style="4" customWidth="1"/>
    <col min="5" max="5" width="32.7109375" style="5" customWidth="1"/>
    <col min="6" max="6" width="22.42578125" style="5" customWidth="1"/>
    <col min="7" max="7" width="17.42578125" style="4" customWidth="1"/>
    <col min="8" max="8" width="75.7109375" style="21" customWidth="1"/>
    <col min="9" max="9" width="10.85546875" style="4" customWidth="1"/>
    <col min="10" max="10" width="8" style="20" customWidth="1"/>
    <col min="11" max="11" width="19.140625" style="4" customWidth="1"/>
    <col min="12" max="13" width="17.85546875" style="4" customWidth="1"/>
    <col min="14" max="14" width="31.42578125" style="5" customWidth="1"/>
    <col min="15" max="15" width="15.7109375" style="5" customWidth="1"/>
    <col min="16" max="16" width="47.85546875" style="5" customWidth="1"/>
    <col min="17" max="17" width="43" style="5" customWidth="1"/>
    <col min="18" max="18" width="24.28515625" style="5" customWidth="1"/>
    <col min="19" max="21" width="20" style="5" customWidth="1"/>
    <col min="22" max="24" width="21.140625" style="5" customWidth="1"/>
    <col min="25" max="25" width="25.42578125" style="5" customWidth="1"/>
    <col min="26" max="26" width="28.7109375" style="5" customWidth="1"/>
    <col min="27" max="30" width="21.140625" style="5" customWidth="1"/>
    <col min="31" max="31" width="23.85546875" style="4" customWidth="1"/>
    <col min="32" max="32" width="23.85546875" style="4" hidden="1" customWidth="1"/>
    <col min="33" max="33" width="17.140625" style="4" customWidth="1"/>
    <col min="34" max="34" width="17.85546875" style="5" customWidth="1"/>
    <col min="35" max="35" width="17.85546875" style="4" customWidth="1"/>
    <col min="36" max="36" width="23.140625" style="5" customWidth="1"/>
    <col min="37" max="38" width="16.42578125" style="54" customWidth="1"/>
    <col min="39" max="39" width="17.42578125" style="5" customWidth="1"/>
    <col min="40" max="40" width="27.28515625" style="5" customWidth="1"/>
    <col min="41" max="42" width="11.42578125" style="5" customWidth="1"/>
    <col min="43" max="44" width="34" style="5" customWidth="1"/>
    <col min="45" max="46" width="11.42578125" style="5" customWidth="1"/>
    <col min="47" max="48" width="34" style="5" customWidth="1"/>
    <col min="49" max="50" width="11.42578125" style="5" customWidth="1"/>
    <col min="51" max="52" width="34" style="5" customWidth="1"/>
    <col min="53" max="53" width="19.7109375" style="5" customWidth="1"/>
    <col min="54" max="54" width="31.42578125" style="5" customWidth="1"/>
    <col min="55" max="55" width="22.85546875" style="5" customWidth="1"/>
    <col min="56" max="56" width="21" style="5" customWidth="1"/>
    <col min="57" max="57" width="24.42578125" style="5" customWidth="1"/>
    <col min="58" max="16384" width="11.42578125" style="1"/>
  </cols>
  <sheetData>
    <row r="1" spans="1:57" ht="40.5" customHeight="1" thickBot="1">
      <c r="A1" s="1037"/>
      <c r="B1" s="1038"/>
      <c r="C1" s="1039"/>
      <c r="D1" s="1044" t="s">
        <v>471</v>
      </c>
      <c r="E1" s="1045"/>
      <c r="F1" s="1045"/>
      <c r="G1" s="1045"/>
      <c r="H1" s="1045"/>
      <c r="I1" s="1045"/>
      <c r="J1" s="1045"/>
      <c r="K1" s="1045"/>
      <c r="L1" s="1045"/>
      <c r="M1" s="1045"/>
      <c r="N1" s="1045"/>
      <c r="O1" s="1045"/>
      <c r="P1" s="1045"/>
      <c r="Q1" s="1045"/>
      <c r="R1" s="1045"/>
      <c r="S1" s="1045"/>
      <c r="T1" s="1045"/>
      <c r="U1" s="1045"/>
      <c r="V1" s="1045"/>
      <c r="W1" s="1045"/>
      <c r="X1" s="1045"/>
      <c r="Y1" s="1045"/>
      <c r="Z1" s="1045"/>
      <c r="AA1" s="1045"/>
      <c r="AB1" s="1045"/>
      <c r="AC1" s="1045"/>
      <c r="AD1" s="1045"/>
      <c r="AE1" s="1045"/>
      <c r="AF1" s="1045"/>
      <c r="AG1" s="1045"/>
      <c r="AH1" s="1045"/>
      <c r="AI1" s="1045"/>
      <c r="AJ1" s="1045"/>
      <c r="AK1" s="1045"/>
      <c r="AL1" s="1045"/>
      <c r="AM1" s="1045"/>
      <c r="AN1" s="1045"/>
      <c r="AO1" s="1045"/>
      <c r="AP1" s="1045"/>
      <c r="AQ1" s="1045"/>
      <c r="AR1" s="1045"/>
      <c r="AS1" s="1045"/>
      <c r="AT1" s="1045"/>
      <c r="AU1" s="1045"/>
      <c r="AV1" s="1045"/>
      <c r="AW1" s="1045"/>
      <c r="AX1" s="1045"/>
      <c r="AY1" s="1045"/>
      <c r="AZ1" s="1045"/>
      <c r="BA1" s="1045"/>
      <c r="BB1" s="1045"/>
      <c r="BC1" s="1045"/>
      <c r="BD1" s="1045"/>
      <c r="BE1" s="1046"/>
    </row>
    <row r="2" spans="1:57" ht="30" customHeight="1" thickBot="1">
      <c r="A2" s="1040"/>
      <c r="B2" s="1041"/>
      <c r="C2" s="1041"/>
      <c r="D2" s="1047" t="s">
        <v>472</v>
      </c>
      <c r="E2" s="1048"/>
      <c r="F2" s="1048"/>
      <c r="G2" s="1048"/>
      <c r="H2" s="1048"/>
      <c r="I2" s="1048"/>
      <c r="J2" s="1048"/>
      <c r="K2" s="1049"/>
      <c r="L2" s="1028" t="s">
        <v>473</v>
      </c>
      <c r="M2" s="1029"/>
      <c r="N2" s="1029"/>
      <c r="O2" s="1029"/>
      <c r="P2" s="1030"/>
      <c r="Q2" s="61"/>
      <c r="R2" s="1048"/>
      <c r="S2" s="1048"/>
      <c r="T2" s="1048"/>
      <c r="U2" s="1048"/>
      <c r="V2" s="1048"/>
      <c r="W2" s="1048"/>
      <c r="X2" s="1048"/>
      <c r="Y2" s="1048"/>
      <c r="Z2" s="1048"/>
      <c r="AA2" s="1048"/>
      <c r="AB2" s="1048"/>
      <c r="AC2" s="1048"/>
      <c r="AD2" s="1048"/>
      <c r="AE2" s="1048"/>
      <c r="AF2" s="1048"/>
      <c r="AG2" s="1049"/>
      <c r="AH2" s="1028"/>
      <c r="AI2" s="1029"/>
      <c r="AJ2" s="1029"/>
      <c r="AK2" s="1029"/>
      <c r="AL2" s="1029"/>
      <c r="AM2" s="1029"/>
      <c r="AN2" s="1029"/>
      <c r="AO2" s="1029"/>
      <c r="AP2" s="1029"/>
      <c r="AQ2" s="1029"/>
      <c r="AR2" s="1029"/>
      <c r="AS2" s="1029"/>
      <c r="AT2" s="1029"/>
      <c r="AU2" s="1029"/>
      <c r="AV2" s="1029"/>
      <c r="AW2" s="1029"/>
      <c r="AX2" s="1029"/>
      <c r="AY2" s="1029"/>
      <c r="AZ2" s="1029"/>
      <c r="BA2" s="1029"/>
      <c r="BB2" s="1029"/>
      <c r="BC2" s="1029"/>
      <c r="BD2" s="1029"/>
      <c r="BE2" s="1030"/>
    </row>
    <row r="3" spans="1:57" ht="30" hidden="1" customHeight="1" thickBot="1">
      <c r="A3" s="1042"/>
      <c r="B3" s="1043"/>
      <c r="C3" s="1043"/>
      <c r="D3" s="1050" t="s">
        <v>474</v>
      </c>
      <c r="E3" s="1027"/>
      <c r="F3" s="1051">
        <v>43455</v>
      </c>
      <c r="G3" s="1029"/>
      <c r="H3" s="1029"/>
      <c r="I3" s="1029"/>
      <c r="J3" s="1029"/>
      <c r="K3" s="1029"/>
      <c r="L3" s="1029"/>
      <c r="M3" s="1029"/>
      <c r="N3" s="1029"/>
      <c r="O3" s="1029"/>
      <c r="P3" s="1030"/>
      <c r="Q3" s="60"/>
      <c r="R3" s="1026"/>
      <c r="S3" s="1026"/>
      <c r="T3" s="1026"/>
      <c r="U3" s="1026"/>
      <c r="V3" s="1026"/>
      <c r="W3" s="1026"/>
      <c r="X3" s="1026"/>
      <c r="Y3" s="1026"/>
      <c r="Z3" s="1026"/>
      <c r="AA3" s="1026"/>
      <c r="AB3" s="1026"/>
      <c r="AC3" s="1026"/>
      <c r="AD3" s="1026"/>
      <c r="AE3" s="1027"/>
      <c r="AF3" s="59"/>
      <c r="AG3" s="1028"/>
      <c r="AH3" s="1029"/>
      <c r="AI3" s="1029"/>
      <c r="AJ3" s="1029"/>
      <c r="AK3" s="1029"/>
      <c r="AL3" s="1029"/>
      <c r="AM3" s="1029"/>
      <c r="AN3" s="1029"/>
      <c r="AO3" s="1029"/>
      <c r="AP3" s="1029"/>
      <c r="AQ3" s="1029"/>
      <c r="AR3" s="1029"/>
      <c r="AS3" s="1029"/>
      <c r="AT3" s="1029"/>
      <c r="AU3" s="1029"/>
      <c r="AV3" s="1029"/>
      <c r="AW3" s="1029"/>
      <c r="AX3" s="1029"/>
      <c r="AY3" s="1029"/>
      <c r="AZ3" s="1029"/>
      <c r="BA3" s="1029"/>
      <c r="BB3" s="1029"/>
      <c r="BC3" s="1029"/>
      <c r="BD3" s="1029"/>
      <c r="BE3" s="1030"/>
    </row>
    <row r="4" spans="1:57" ht="30" hidden="1" customHeight="1" thickBot="1">
      <c r="A4" s="2"/>
      <c r="B4" s="2"/>
      <c r="C4" s="2"/>
      <c r="D4" s="2"/>
      <c r="E4" s="2"/>
      <c r="F4" s="2"/>
      <c r="G4" s="2"/>
      <c r="H4" s="39"/>
      <c r="I4" s="2"/>
      <c r="J4" s="38"/>
      <c r="K4" s="2"/>
      <c r="L4" s="2"/>
      <c r="M4" s="2"/>
      <c r="N4" s="2"/>
      <c r="O4" s="2"/>
      <c r="P4" s="2"/>
      <c r="Q4" s="2"/>
      <c r="R4" s="2"/>
      <c r="S4" s="2"/>
      <c r="T4" s="2"/>
      <c r="U4" s="2"/>
      <c r="V4" s="2"/>
      <c r="W4" s="2"/>
      <c r="X4" s="2"/>
      <c r="Y4" s="2"/>
      <c r="Z4" s="2"/>
      <c r="AA4" s="2"/>
      <c r="AB4" s="2"/>
      <c r="AC4" s="2"/>
      <c r="AD4" s="2"/>
      <c r="AE4" s="2"/>
      <c r="AF4" s="2"/>
      <c r="AG4" s="2"/>
      <c r="AH4" s="2"/>
      <c r="AI4" s="2"/>
      <c r="AJ4" s="2"/>
      <c r="AK4" s="51"/>
      <c r="AL4" s="51"/>
      <c r="AM4" s="2"/>
      <c r="AN4" s="2"/>
    </row>
    <row r="5" spans="1:57" ht="35.25" customHeight="1">
      <c r="A5" s="1007" t="s">
        <v>475</v>
      </c>
      <c r="B5" s="1008"/>
      <c r="C5" s="1009"/>
      <c r="D5" s="1009"/>
      <c r="E5" s="1009"/>
      <c r="F5" s="1010"/>
      <c r="G5" s="1007" t="s">
        <v>476</v>
      </c>
      <c r="H5" s="1008"/>
      <c r="I5" s="1008"/>
      <c r="J5" s="1008"/>
      <c r="K5" s="1009"/>
      <c r="L5" s="1009"/>
      <c r="M5" s="1011"/>
      <c r="N5" s="1012" t="s">
        <v>477</v>
      </c>
      <c r="O5" s="1013"/>
      <c r="P5" s="1013"/>
      <c r="Q5" s="1013"/>
      <c r="R5" s="1013"/>
      <c r="S5" s="1013"/>
      <c r="T5" s="1013"/>
      <c r="U5" s="1013"/>
      <c r="V5" s="1013"/>
      <c r="W5" s="1013"/>
      <c r="X5" s="1013"/>
      <c r="Y5" s="1013"/>
      <c r="Z5" s="1013"/>
      <c r="AA5" s="1013"/>
      <c r="AB5" s="1013"/>
      <c r="AC5" s="1013"/>
      <c r="AD5" s="1013"/>
      <c r="AE5" s="1013"/>
      <c r="AF5" s="1013"/>
      <c r="AG5" s="1013"/>
      <c r="AH5" s="1013"/>
      <c r="AI5" s="1013"/>
      <c r="AJ5" s="1013"/>
      <c r="AK5" s="1013"/>
      <c r="AL5" s="1013"/>
      <c r="AM5" s="1013"/>
      <c r="AN5" s="1014"/>
      <c r="AO5" s="1008" t="s">
        <v>478</v>
      </c>
      <c r="AP5" s="1024"/>
      <c r="AQ5" s="1024"/>
      <c r="AR5" s="1024"/>
      <c r="AS5" s="1024"/>
      <c r="AT5" s="1024"/>
      <c r="AU5" s="1024"/>
      <c r="AV5" s="1024"/>
      <c r="AW5" s="1024"/>
      <c r="AX5" s="1024"/>
      <c r="AY5" s="1024"/>
      <c r="AZ5" s="1025"/>
      <c r="BA5" s="1007" t="s">
        <v>479</v>
      </c>
      <c r="BB5" s="1024"/>
      <c r="BC5" s="1024"/>
      <c r="BD5" s="1024"/>
      <c r="BE5" s="1025"/>
    </row>
    <row r="6" spans="1:57" s="3" customFormat="1" ht="30.75" customHeight="1">
      <c r="A6" s="984" t="s">
        <v>480</v>
      </c>
      <c r="B6" s="962" t="s">
        <v>481</v>
      </c>
      <c r="C6" s="962" t="s">
        <v>482</v>
      </c>
      <c r="D6" s="962" t="s">
        <v>483</v>
      </c>
      <c r="E6" s="962" t="s">
        <v>484</v>
      </c>
      <c r="F6" s="996" t="s">
        <v>485</v>
      </c>
      <c r="G6" s="984" t="s">
        <v>486</v>
      </c>
      <c r="H6" s="990" t="s">
        <v>487</v>
      </c>
      <c r="I6" s="991"/>
      <c r="J6" s="992"/>
      <c r="K6" s="960" t="s">
        <v>488</v>
      </c>
      <c r="L6" s="960" t="s">
        <v>489</v>
      </c>
      <c r="M6" s="998" t="s">
        <v>490</v>
      </c>
      <c r="N6" s="984" t="s">
        <v>491</v>
      </c>
      <c r="O6" s="946" t="s">
        <v>492</v>
      </c>
      <c r="P6" s="971" t="s">
        <v>493</v>
      </c>
      <c r="Q6" s="986"/>
      <c r="R6" s="987"/>
      <c r="S6" s="960" t="s">
        <v>494</v>
      </c>
      <c r="T6" s="961" t="s">
        <v>495</v>
      </c>
      <c r="U6" s="946" t="s">
        <v>496</v>
      </c>
      <c r="V6" s="960" t="s">
        <v>497</v>
      </c>
      <c r="W6" s="960" t="s">
        <v>498</v>
      </c>
      <c r="X6" s="961" t="s">
        <v>499</v>
      </c>
      <c r="Y6" s="946" t="s">
        <v>11</v>
      </c>
      <c r="Z6" s="962" t="s">
        <v>500</v>
      </c>
      <c r="AA6" s="962" t="s">
        <v>501</v>
      </c>
      <c r="AB6" s="960" t="s">
        <v>502</v>
      </c>
      <c r="AC6" s="962" t="s">
        <v>503</v>
      </c>
      <c r="AD6" s="962" t="s">
        <v>504</v>
      </c>
      <c r="AE6" s="960" t="s">
        <v>505</v>
      </c>
      <c r="AF6" s="66"/>
      <c r="AG6" s="960" t="s">
        <v>506</v>
      </c>
      <c r="AH6" s="960" t="s">
        <v>507</v>
      </c>
      <c r="AI6" s="960" t="s">
        <v>508</v>
      </c>
      <c r="AJ6" s="1016" t="s">
        <v>509</v>
      </c>
      <c r="AK6" s="1016"/>
      <c r="AL6" s="1016"/>
      <c r="AM6" s="1016"/>
      <c r="AN6" s="1017"/>
      <c r="AO6" s="1005" t="s">
        <v>510</v>
      </c>
      <c r="AP6" s="973"/>
      <c r="AQ6" s="973"/>
      <c r="AR6" s="973"/>
      <c r="AS6" s="973" t="s">
        <v>511</v>
      </c>
      <c r="AT6" s="973"/>
      <c r="AU6" s="973"/>
      <c r="AV6" s="973"/>
      <c r="AW6" s="973" t="s">
        <v>510</v>
      </c>
      <c r="AX6" s="973"/>
      <c r="AY6" s="973"/>
      <c r="AZ6" s="1006"/>
      <c r="BA6" s="984" t="s">
        <v>512</v>
      </c>
      <c r="BB6" s="962" t="s">
        <v>513</v>
      </c>
      <c r="BC6" s="962" t="s">
        <v>514</v>
      </c>
      <c r="BD6" s="962" t="s">
        <v>515</v>
      </c>
      <c r="BE6" s="971" t="s">
        <v>516</v>
      </c>
    </row>
    <row r="7" spans="1:57" s="3" customFormat="1" ht="27" customHeight="1">
      <c r="A7" s="984"/>
      <c r="B7" s="962"/>
      <c r="C7" s="962"/>
      <c r="D7" s="962"/>
      <c r="E7" s="962"/>
      <c r="F7" s="996"/>
      <c r="G7" s="984"/>
      <c r="H7" s="993"/>
      <c r="I7" s="994"/>
      <c r="J7" s="995"/>
      <c r="K7" s="960"/>
      <c r="L7" s="960"/>
      <c r="M7" s="998"/>
      <c r="N7" s="984"/>
      <c r="O7" s="803"/>
      <c r="P7" s="946" t="s">
        <v>517</v>
      </c>
      <c r="Q7" s="946" t="s">
        <v>518</v>
      </c>
      <c r="R7" s="961" t="s">
        <v>519</v>
      </c>
      <c r="S7" s="960"/>
      <c r="T7" s="965"/>
      <c r="U7" s="803"/>
      <c r="V7" s="960"/>
      <c r="W7" s="960"/>
      <c r="X7" s="965"/>
      <c r="Y7" s="803"/>
      <c r="Z7" s="962"/>
      <c r="AA7" s="962"/>
      <c r="AB7" s="960"/>
      <c r="AC7" s="962"/>
      <c r="AD7" s="962"/>
      <c r="AE7" s="960"/>
      <c r="AF7" s="66"/>
      <c r="AG7" s="960"/>
      <c r="AH7" s="960"/>
      <c r="AI7" s="960"/>
      <c r="AJ7" s="962" t="s">
        <v>520</v>
      </c>
      <c r="AK7" s="960" t="s">
        <v>521</v>
      </c>
      <c r="AL7" s="960" t="s">
        <v>522</v>
      </c>
      <c r="AM7" s="962" t="s">
        <v>523</v>
      </c>
      <c r="AN7" s="996" t="s">
        <v>524</v>
      </c>
      <c r="AO7" s="987" t="s">
        <v>525</v>
      </c>
      <c r="AP7" s="962" t="s">
        <v>526</v>
      </c>
      <c r="AQ7" s="962" t="s">
        <v>527</v>
      </c>
      <c r="AR7" s="962" t="s">
        <v>514</v>
      </c>
      <c r="AS7" s="962" t="s">
        <v>525</v>
      </c>
      <c r="AT7" s="962" t="s">
        <v>526</v>
      </c>
      <c r="AU7" s="962" t="s">
        <v>527</v>
      </c>
      <c r="AV7" s="962" t="s">
        <v>514</v>
      </c>
      <c r="AW7" s="962" t="s">
        <v>525</v>
      </c>
      <c r="AX7" s="962" t="s">
        <v>526</v>
      </c>
      <c r="AY7" s="962" t="s">
        <v>527</v>
      </c>
      <c r="AZ7" s="996" t="s">
        <v>514</v>
      </c>
      <c r="BA7" s="984"/>
      <c r="BB7" s="962"/>
      <c r="BC7" s="962"/>
      <c r="BD7" s="962"/>
      <c r="BE7" s="971"/>
    </row>
    <row r="8" spans="1:57" ht="21.75" customHeight="1" thickBot="1">
      <c r="A8" s="985"/>
      <c r="B8" s="967"/>
      <c r="C8" s="967"/>
      <c r="D8" s="967"/>
      <c r="E8" s="967"/>
      <c r="F8" s="997"/>
      <c r="G8" s="985"/>
      <c r="H8" s="42" t="s">
        <v>528</v>
      </c>
      <c r="I8" s="65" t="s">
        <v>529</v>
      </c>
      <c r="J8" s="64" t="s">
        <v>530</v>
      </c>
      <c r="K8" s="989"/>
      <c r="L8" s="989"/>
      <c r="M8" s="999"/>
      <c r="N8" s="985"/>
      <c r="O8" s="804"/>
      <c r="P8" s="803"/>
      <c r="Q8" s="804"/>
      <c r="R8" s="988"/>
      <c r="S8" s="989"/>
      <c r="T8" s="965"/>
      <c r="U8" s="803"/>
      <c r="V8" s="960"/>
      <c r="W8" s="960"/>
      <c r="X8" s="966"/>
      <c r="Y8" s="947"/>
      <c r="Z8" s="962"/>
      <c r="AA8" s="946"/>
      <c r="AB8" s="961"/>
      <c r="AC8" s="946"/>
      <c r="AD8" s="946"/>
      <c r="AE8" s="961"/>
      <c r="AF8" s="67"/>
      <c r="AG8" s="961"/>
      <c r="AH8" s="961"/>
      <c r="AI8" s="961"/>
      <c r="AJ8" s="946"/>
      <c r="AK8" s="961"/>
      <c r="AL8" s="961"/>
      <c r="AM8" s="946"/>
      <c r="AN8" s="1015"/>
      <c r="AO8" s="1004"/>
      <c r="AP8" s="967"/>
      <c r="AQ8" s="967"/>
      <c r="AR8" s="967"/>
      <c r="AS8" s="967"/>
      <c r="AT8" s="967"/>
      <c r="AU8" s="967"/>
      <c r="AV8" s="967"/>
      <c r="AW8" s="967"/>
      <c r="AX8" s="967"/>
      <c r="AY8" s="967"/>
      <c r="AZ8" s="997"/>
      <c r="BA8" s="985"/>
      <c r="BB8" s="967"/>
      <c r="BC8" s="967"/>
      <c r="BD8" s="967"/>
      <c r="BE8" s="972"/>
    </row>
    <row r="9" spans="1:57" ht="46.5" customHeight="1" thickBot="1">
      <c r="A9" s="1031">
        <v>1</v>
      </c>
      <c r="B9" s="1128" t="s">
        <v>531</v>
      </c>
      <c r="C9" s="1021" t="s">
        <v>532</v>
      </c>
      <c r="D9" s="1034" t="s">
        <v>533</v>
      </c>
      <c r="E9" s="974" t="s">
        <v>534</v>
      </c>
      <c r="F9" s="1034" t="s">
        <v>535</v>
      </c>
      <c r="G9" s="796" t="s">
        <v>536</v>
      </c>
      <c r="H9" s="28" t="s">
        <v>537</v>
      </c>
      <c r="I9" s="63" t="s">
        <v>538</v>
      </c>
      <c r="J9" s="876">
        <f>COUNTIF(I9:I34,[3]DATOS!$D$24)</f>
        <v>14</v>
      </c>
      <c r="K9" s="802" t="str">
        <f>+IF(AND(J9&lt;6,J9&gt;0),"Moderado",IF(AND(J9&lt;12,J9&gt;5),"Mayor",IF(AND(J9&lt;20,J9&gt;11),"Catastrófico","Responda las Preguntas de Impacto")))</f>
        <v>Catastrófico</v>
      </c>
      <c r="L9" s="749" t="str">
        <f>IF(AND(EXACT(G9,"Rara vez"),(EXACT(K9,"Moderado"))),"Moderado",IF(AND(EXACT(G9,"Rara vez"),(EXACT(K9,"Mayor"))),"Alto",IF(AND(EXACT(G9,"Rara vez"),(EXACT(K9,"Catastrófico"))),"Extremo",IF(AND(EXACT(G9,"Improbable"),(EXACT(K9,"Moderado"))),"Moderado",IF(AND(EXACT(G9,"Improbable"),(EXACT(K9,"Mayor"))),"Alto",IF(AND(EXACT(G9,"Improbable"),(EXACT(K9,"Catastrófico"))),"Extremo",IF(AND(EXACT(G9,"Posible"),(EXACT(K9,"Moderado"))),"Alto",IF(AND(EXACT(G9,"Posible"),(EXACT(K9,"Mayor"))),"Extremo",IF(AND(EXACT(G9,"Posible"),(EXACT(K9,"Catastrófico"))),"Extremo",IF(AND(EXACT(G9,"Probable"),(EXACT(K9,"Moderado"))),"Alto",IF(AND(EXACT(G9,"Probable"),(EXACT(K9,"Mayor"))),"Extremo",IF(AND(EXACT(G9,"Probable"),(EXACT(K9,"Catastrófico"))),"Extremo",IF(AND(EXACT(G9,"Casi Seguro"),(EXACT(K9,"Moderado"))),"Extremo",IF(AND(EXACT(G9,"Casi Seguro"),(EXACT(K9,"Mayor"))),"Extremo",IF(AND(EXACT(G9,"Casi Seguro"),(EXACT(K9,"Catastrófico"))),"Extremo","")))))))))))))))</f>
        <v>Extremo</v>
      </c>
      <c r="M9" s="766" t="str">
        <f>IF(EXACT(L9,"Bajo"),"Evitar el Riesgo, Reducir el Riesgo, Compartir el Riesgo",IF(EXACT(L9,"Moderado"),"Evitar el Riesgo, Reducir el Riesgo, Compartir el Riesgo",IF(EXACT(L9,"Alto"),"Evitar el Riesgo, Reducir el Riesgo, Compartir el Riesgo",IF(EXACT(L9,"Extremo"),"Evitar el Riesgo, Reducir el Riesgo, Compartir el Riesgo",""))))</f>
        <v>Evitar el Riesgo, Reducir el Riesgo, Compartir el Riesgo</v>
      </c>
      <c r="N9" s="977" t="s">
        <v>539</v>
      </c>
      <c r="O9" s="749" t="s">
        <v>540</v>
      </c>
      <c r="P9" s="26" t="s">
        <v>541</v>
      </c>
      <c r="Q9" s="22" t="s">
        <v>542</v>
      </c>
      <c r="R9" s="22">
        <f>+IFERROR(VLOOKUP(Q9,[3]DATOS!$E$2:$F$17,2,FALSE),"")</f>
        <v>15</v>
      </c>
      <c r="S9" s="748">
        <f>SUM(R9:R16)</f>
        <v>100</v>
      </c>
      <c r="T9" s="743" t="str">
        <f>+IF(AND(S9&lt;=100,S9&gt;=96),"Fuerte",IF(AND(S9&lt;=95,S9&gt;=86),"Moderado",IF(AND(S9&lt;=85,J9&gt;=0),"Débil"," ")))</f>
        <v>Fuerte</v>
      </c>
      <c r="U9" s="743" t="s">
        <v>543</v>
      </c>
      <c r="V9" s="743" t="str">
        <f>IF(AND(EXACT(T9,"Fuerte"),(EXACT(U9,"Fuerte"))),"Fuerte",IF(AND(EXACT(T9,"Fuerte"),(EXACT(U9,"Moderado"))),"Moderado",IF(AND(EXACT(T9,"Fuerte"),(EXACT(U9,"Débil"))),"Débil",IF(AND(EXACT(T9,"Moderado"),(EXACT(U9,"Fuerte"))),"Moderado",IF(AND(EXACT(T9,"Moderado"),(EXACT(U9,"Moderado"))),"Moderado",IF(AND(EXACT(T9,"Moderado"),(EXACT(U9,"Débil"))),"Débil",IF(AND(EXACT(T9,"Débil"),(EXACT(U9,"Fuerte"))),"Débil",IF(AND(EXACT(T9,"Débil"),(EXACT(U9,"Moderado"))),"Débil",IF(AND(EXACT(T9,"Débil"),(EXACT(U9,"Débil"))),"Débil",)))))))))</f>
        <v>Fuerte</v>
      </c>
      <c r="W9" s="743">
        <f>IF(V9="Fuerte",100,IF(V9="Moderado",50,IF(V9="Débil",0)))</f>
        <v>100</v>
      </c>
      <c r="X9" s="743">
        <f>AVERAGE(W9:W34)</f>
        <v>100</v>
      </c>
      <c r="Y9" s="743" t="s">
        <v>544</v>
      </c>
      <c r="Z9" s="1000" t="s">
        <v>545</v>
      </c>
      <c r="AA9" s="1002" t="s">
        <v>546</v>
      </c>
      <c r="AB9" s="963" t="str">
        <f>+IF(X9=100,"Fuerte",IF(AND(X9&lt;=99,X9&gt;=50),"Moderado",IF(X9&lt;50,"Débil"," ")))</f>
        <v>Fuerte</v>
      </c>
      <c r="AC9" s="963" t="s">
        <v>547</v>
      </c>
      <c r="AD9" s="963" t="s">
        <v>548</v>
      </c>
      <c r="AE9" s="749" t="str">
        <f>IF(AND(OR(AD9="Directamente",AD9="Indirectamente",AD9="No Disminuye"),(AB9="Fuerte"),(AC9="Directamente"),(OR(G9="Rara vez",G9="Improbable",G9="Posible"))),"Rara vez",IF(AND(OR(AD9="Directamente",AD9="Indirectamente",AD9="No Disminuye"),(AB9="Fuerte"),(AC9="Directamente"),(G9="Probable")),"Improbable",IF(AND(OR(AD9="Directamente",AD9="Indirectamente",AD9="No Disminuye"),(AB9="Fuerte"),(AC9="Directamente"),(G9="Casi Seguro")),"Posible",IF(AND(AD9="Directamente",AC9="No disminuye",AB9="Fuerte"),G9,IF(AND(OR(AD9="Directamente",AD9="Indirectamente",AD9="No Disminuye"),AB9="Moderado",AC9="Directamente",(OR(G9="Rara vez",G9="Improbable"))),"Rara vez",IF(AND(OR(AD9="Directamente",AD9="Indirectamente",AD9="No Disminuye"),(AB9="Moderado"),(AC9="Directamente"),(G9="Posible")),"Improbable",IF(AND(OR(AD9="Directamente",AD9="Indirectamente",AD9="No Disminuye"),(AB9="Moderado"),(AC9="Directamente"),(G9="Probable")),"Posible",IF(AND(OR(AD9="Directamente",AD9="Indirectamente",AD9="No Disminuye"),(AB9="Moderado"),(AC9="Directamente"),(G9="Casi Seguro")),"Probable",IF(AND(AD9="Directamente",AC9="No disminuye",AB9="Moderado"),G9,IF(AB9="Débil",G9," ESTA COMBINACION NO ESTÁ CONTEMPLADA EN LA METODOLOGÍA "))))))))))</f>
        <v>Rara vez</v>
      </c>
      <c r="AF9" s="749" t="str">
        <f>IF(AND(OR(AD9="Directamente",AD9="Indirectamente",AD9="No Disminuye"),AB9="Moderado",AC9="Directamente",(OR(G9="Raro",G9="Improbable"))),"Raro",IF(AND(OR(AD9="Directamente",AD9="Indirectamente",AD9="No Disminuye"),(AB9="Moderado"),(AC9="Directamente"),(G9="Posible")),"Improbable",IF(AND(OR(AD9="Directamente",AD9="Indirectamente",AD9="No Disminuye"),(AB9="Moderado"),(AC9="Directamente"),(G9="Probable")),"Posible",IF(AND(OR(AD9="Directamente",AD9="Indirectamente",AD9="No Disminuye"),(AB9="Moderado"),(AC9="Directamente"),(G9="Casi Seguro")),"Probable",IF(AND(AD9="Directamente",AC9="No disminuye",AB9="Moderado"),G9," ")))))</f>
        <v xml:space="preserve"> </v>
      </c>
      <c r="AG9" s="749" t="str">
        <f>K9</f>
        <v>Catastrófico</v>
      </c>
      <c r="AH9" s="749" t="str">
        <f>IF(AND(EXACT(AE9,"Rara vez"),(EXACT(AG9,"Moderado"))),"Moderado",IF(AND(EXACT(AE9,"Rara vez"),(EXACT(AG9,"Mayor"))),"Alto",IF(AND(EXACT(AE9,"Rara vez"),(EXACT(AG9,"Catastrófico"))),"Extremo",IF(AND(EXACT(AE9,"Improbable"),(EXACT(AG9,"Moderado"))),"Moderado",IF(AND(EXACT(AE9,"Improbable"),(EXACT(AG9,"Mayor"))),"Alto",IF(AND(EXACT(AE9,"Improbable"),(EXACT(AG9,"Catastrófico"))),"Extremo",IF(AND(EXACT(AE9,"Posible"),(EXACT(AG9,"Moderado"))),"Alto",IF(AND(EXACT(AE9,"Posible"),(EXACT(AG9,"Mayor"))),"Extremo",IF(AND(EXACT(AE9,"Posible"),(EXACT(AG9,"Catastrófico"))),"Extremo",IF(AND(EXACT(AE9,"Probable"),(EXACT(AG9,"Moderado"))),"Alto",IF(AND(EXACT(AE9,"Probable"),(EXACT(AG9,"Mayor"))),"Extremo",IF(AND(EXACT(AE9,"Probable"),(EXACT(AG9,"Catastrófico"))),"Extremo",IF(AND(EXACT(AE9,"Casi Seguro"),(EXACT(AG9,"Moderado"))),"Extremo",IF(AND(EXACT(AE9,"Casi Seguro"),(EXACT(AG9,"Mayor"))),"Extremo",IF(AND(EXACT(AE9,"Casi Seguro"),(EXACT(AG9,"Catastrófico"))),"Extremo","")))))))))))))))</f>
        <v>Extremo</v>
      </c>
      <c r="AI9" s="811" t="str">
        <f>IF(EXACT(L9,"Bajo"),"Evitar el Riesgo, Reducir el Riesgo, Compartir el Riesg",IF(EXACT(L9,"Moderado"),"Evitar el Riesgo, Reducir el Riesgo, Compartir el Riesgo",IF(EXACT(L9,"Alto"),"Evitar el Riesgo, Reducir el Riesgo, Compartir el Riesgo",IF(EXACT(L9,"Extremo"),"Evitar el Riesgo, Reducir el Riesgo, Compartir el Riesgo",""))))</f>
        <v>Evitar el Riesgo, Reducir el Riesgo, Compartir el Riesgo</v>
      </c>
      <c r="AJ9" s="968" t="s">
        <v>549</v>
      </c>
      <c r="AK9" s="980">
        <v>43132</v>
      </c>
      <c r="AL9" s="980">
        <v>43465</v>
      </c>
      <c r="AM9" s="774" t="s">
        <v>550</v>
      </c>
      <c r="AN9" s="1018" t="s">
        <v>551</v>
      </c>
      <c r="AO9" s="850"/>
      <c r="AP9" s="748"/>
      <c r="AQ9" s="748"/>
      <c r="AR9" s="748"/>
      <c r="AS9" s="748"/>
      <c r="AT9" s="748"/>
      <c r="AU9" s="748"/>
      <c r="AV9" s="748"/>
      <c r="AW9" s="748"/>
      <c r="AX9" s="748"/>
      <c r="AY9" s="748"/>
      <c r="AZ9" s="840"/>
      <c r="BA9" s="826"/>
      <c r="BB9" s="844"/>
      <c r="BC9" s="844"/>
      <c r="BD9" s="844"/>
      <c r="BE9" s="847"/>
    </row>
    <row r="10" spans="1:57" ht="30" customHeight="1" thickBot="1">
      <c r="A10" s="1032"/>
      <c r="B10" s="1129"/>
      <c r="C10" s="1022"/>
      <c r="D10" s="1035"/>
      <c r="E10" s="975"/>
      <c r="F10" s="1035"/>
      <c r="G10" s="797"/>
      <c r="H10" s="24" t="s">
        <v>552</v>
      </c>
      <c r="I10" s="63" t="s">
        <v>538</v>
      </c>
      <c r="J10" s="877"/>
      <c r="K10" s="803"/>
      <c r="L10" s="750"/>
      <c r="M10" s="767"/>
      <c r="N10" s="978"/>
      <c r="O10" s="750"/>
      <c r="P10" s="26" t="s">
        <v>553</v>
      </c>
      <c r="Q10" s="22" t="s">
        <v>554</v>
      </c>
      <c r="R10" s="22">
        <f>+IFERROR(VLOOKUP(Q10,[3]DATOS!$E$2:$F$17,2,FALSE),"")</f>
        <v>15</v>
      </c>
      <c r="S10" s="744"/>
      <c r="T10" s="744"/>
      <c r="U10" s="744"/>
      <c r="V10" s="744"/>
      <c r="W10" s="744"/>
      <c r="X10" s="744"/>
      <c r="Y10" s="744"/>
      <c r="Z10" s="813"/>
      <c r="AA10" s="1003"/>
      <c r="AB10" s="891"/>
      <c r="AC10" s="891"/>
      <c r="AD10" s="891"/>
      <c r="AE10" s="750"/>
      <c r="AF10" s="750"/>
      <c r="AG10" s="750"/>
      <c r="AH10" s="750"/>
      <c r="AI10" s="811"/>
      <c r="AJ10" s="969"/>
      <c r="AK10" s="981"/>
      <c r="AL10" s="981"/>
      <c r="AM10" s="775"/>
      <c r="AN10" s="1019"/>
      <c r="AO10" s="851"/>
      <c r="AP10" s="744"/>
      <c r="AQ10" s="744"/>
      <c r="AR10" s="744"/>
      <c r="AS10" s="744"/>
      <c r="AT10" s="744"/>
      <c r="AU10" s="744"/>
      <c r="AV10" s="744"/>
      <c r="AW10" s="744"/>
      <c r="AX10" s="744"/>
      <c r="AY10" s="744"/>
      <c r="AZ10" s="841"/>
      <c r="BA10" s="827"/>
      <c r="BB10" s="845"/>
      <c r="BC10" s="845"/>
      <c r="BD10" s="845"/>
      <c r="BE10" s="848"/>
    </row>
    <row r="11" spans="1:57" ht="30" customHeight="1" thickBot="1">
      <c r="A11" s="1032"/>
      <c r="B11" s="1129"/>
      <c r="C11" s="1022"/>
      <c r="D11" s="1035"/>
      <c r="E11" s="975"/>
      <c r="F11" s="1035"/>
      <c r="G11" s="797"/>
      <c r="H11" s="24" t="s">
        <v>555</v>
      </c>
      <c r="I11" s="63" t="s">
        <v>538</v>
      </c>
      <c r="J11" s="877"/>
      <c r="K11" s="803"/>
      <c r="L11" s="750"/>
      <c r="M11" s="767"/>
      <c r="N11" s="978"/>
      <c r="O11" s="750"/>
      <c r="P11" s="26" t="s">
        <v>556</v>
      </c>
      <c r="Q11" s="22" t="s">
        <v>557</v>
      </c>
      <c r="R11" s="22">
        <f>+IFERROR(VLOOKUP(Q11,[3]DATOS!$E$2:$F$17,2,FALSE),"")</f>
        <v>15</v>
      </c>
      <c r="S11" s="744"/>
      <c r="T11" s="744"/>
      <c r="U11" s="744"/>
      <c r="V11" s="744"/>
      <c r="W11" s="744"/>
      <c r="X11" s="744"/>
      <c r="Y11" s="744"/>
      <c r="Z11" s="813"/>
      <c r="AA11" s="1003"/>
      <c r="AB11" s="891"/>
      <c r="AC11" s="891"/>
      <c r="AD11" s="891"/>
      <c r="AE11" s="750"/>
      <c r="AF11" s="750"/>
      <c r="AG11" s="750"/>
      <c r="AH11" s="750"/>
      <c r="AI11" s="811"/>
      <c r="AJ11" s="969"/>
      <c r="AK11" s="981"/>
      <c r="AL11" s="981"/>
      <c r="AM11" s="775"/>
      <c r="AN11" s="1019"/>
      <c r="AO11" s="851"/>
      <c r="AP11" s="744"/>
      <c r="AQ11" s="744"/>
      <c r="AR11" s="744"/>
      <c r="AS11" s="744"/>
      <c r="AT11" s="744"/>
      <c r="AU11" s="744"/>
      <c r="AV11" s="744"/>
      <c r="AW11" s="744"/>
      <c r="AX11" s="744"/>
      <c r="AY11" s="744"/>
      <c r="AZ11" s="841"/>
      <c r="BA11" s="827"/>
      <c r="BB11" s="845"/>
      <c r="BC11" s="845"/>
      <c r="BD11" s="845"/>
      <c r="BE11" s="848"/>
    </row>
    <row r="12" spans="1:57" ht="30" customHeight="1" thickBot="1">
      <c r="A12" s="1032"/>
      <c r="B12" s="1129"/>
      <c r="C12" s="1022"/>
      <c r="D12" s="1035"/>
      <c r="E12" s="975"/>
      <c r="F12" s="1035"/>
      <c r="G12" s="797"/>
      <c r="H12" s="24" t="s">
        <v>558</v>
      </c>
      <c r="I12" s="63" t="s">
        <v>559</v>
      </c>
      <c r="J12" s="877"/>
      <c r="K12" s="803"/>
      <c r="L12" s="750"/>
      <c r="M12" s="767"/>
      <c r="N12" s="978"/>
      <c r="O12" s="750"/>
      <c r="P12" s="26" t="s">
        <v>560</v>
      </c>
      <c r="Q12" s="22" t="s">
        <v>561</v>
      </c>
      <c r="R12" s="22">
        <f>+IFERROR(VLOOKUP(Q12,[3]DATOS!$E$2:$F$17,2,FALSE),"")</f>
        <v>15</v>
      </c>
      <c r="S12" s="744"/>
      <c r="T12" s="744"/>
      <c r="U12" s="744"/>
      <c r="V12" s="744"/>
      <c r="W12" s="744"/>
      <c r="X12" s="744"/>
      <c r="Y12" s="744"/>
      <c r="Z12" s="813"/>
      <c r="AA12" s="1003"/>
      <c r="AB12" s="891"/>
      <c r="AC12" s="891"/>
      <c r="AD12" s="891"/>
      <c r="AE12" s="750"/>
      <c r="AF12" s="750"/>
      <c r="AG12" s="750"/>
      <c r="AH12" s="750"/>
      <c r="AI12" s="811"/>
      <c r="AJ12" s="969"/>
      <c r="AK12" s="981"/>
      <c r="AL12" s="981"/>
      <c r="AM12" s="775"/>
      <c r="AN12" s="1019"/>
      <c r="AO12" s="851"/>
      <c r="AP12" s="744"/>
      <c r="AQ12" s="744"/>
      <c r="AR12" s="744"/>
      <c r="AS12" s="744"/>
      <c r="AT12" s="744"/>
      <c r="AU12" s="744"/>
      <c r="AV12" s="744"/>
      <c r="AW12" s="744"/>
      <c r="AX12" s="744"/>
      <c r="AY12" s="744"/>
      <c r="AZ12" s="841"/>
      <c r="BA12" s="827"/>
      <c r="BB12" s="845"/>
      <c r="BC12" s="845"/>
      <c r="BD12" s="845"/>
      <c r="BE12" s="848"/>
    </row>
    <row r="13" spans="1:57" ht="30" customHeight="1" thickBot="1">
      <c r="A13" s="1032"/>
      <c r="B13" s="1129"/>
      <c r="C13" s="1022"/>
      <c r="D13" s="1035"/>
      <c r="E13" s="975"/>
      <c r="F13" s="1035"/>
      <c r="G13" s="797"/>
      <c r="H13" s="24" t="s">
        <v>562</v>
      </c>
      <c r="I13" s="63" t="s">
        <v>538</v>
      </c>
      <c r="J13" s="877"/>
      <c r="K13" s="803"/>
      <c r="L13" s="750"/>
      <c r="M13" s="767"/>
      <c r="N13" s="978"/>
      <c r="O13" s="750"/>
      <c r="P13" s="26" t="s">
        <v>563</v>
      </c>
      <c r="Q13" s="22" t="s">
        <v>564</v>
      </c>
      <c r="R13" s="22">
        <f>+IFERROR(VLOOKUP(Q13,[3]DATOS!$E$2:$F$17,2,FALSE),"")</f>
        <v>15</v>
      </c>
      <c r="S13" s="744"/>
      <c r="T13" s="744"/>
      <c r="U13" s="744"/>
      <c r="V13" s="744"/>
      <c r="W13" s="744"/>
      <c r="X13" s="744"/>
      <c r="Y13" s="744"/>
      <c r="Z13" s="813"/>
      <c r="AA13" s="1003"/>
      <c r="AB13" s="891"/>
      <c r="AC13" s="891"/>
      <c r="AD13" s="891"/>
      <c r="AE13" s="750"/>
      <c r="AF13" s="750"/>
      <c r="AG13" s="750"/>
      <c r="AH13" s="750"/>
      <c r="AI13" s="811"/>
      <c r="AJ13" s="969"/>
      <c r="AK13" s="981"/>
      <c r="AL13" s="981"/>
      <c r="AM13" s="775"/>
      <c r="AN13" s="1019"/>
      <c r="AO13" s="851"/>
      <c r="AP13" s="744"/>
      <c r="AQ13" s="744"/>
      <c r="AR13" s="744"/>
      <c r="AS13" s="744"/>
      <c r="AT13" s="744"/>
      <c r="AU13" s="744"/>
      <c r="AV13" s="744"/>
      <c r="AW13" s="744"/>
      <c r="AX13" s="744"/>
      <c r="AY13" s="744"/>
      <c r="AZ13" s="841"/>
      <c r="BA13" s="827"/>
      <c r="BB13" s="845"/>
      <c r="BC13" s="845"/>
      <c r="BD13" s="845"/>
      <c r="BE13" s="848"/>
    </row>
    <row r="14" spans="1:57" ht="30" customHeight="1" thickBot="1">
      <c r="A14" s="1032"/>
      <c r="B14" s="1129"/>
      <c r="C14" s="1022"/>
      <c r="D14" s="1035"/>
      <c r="E14" s="975"/>
      <c r="F14" s="1035"/>
      <c r="G14" s="797"/>
      <c r="H14" s="24" t="s">
        <v>565</v>
      </c>
      <c r="I14" s="63" t="s">
        <v>538</v>
      </c>
      <c r="J14" s="877"/>
      <c r="K14" s="803"/>
      <c r="L14" s="750"/>
      <c r="M14" s="767"/>
      <c r="N14" s="978"/>
      <c r="O14" s="750"/>
      <c r="P14" s="27" t="s">
        <v>566</v>
      </c>
      <c r="Q14" s="22" t="s">
        <v>567</v>
      </c>
      <c r="R14" s="22">
        <f>+IFERROR(VLOOKUP(Q14,[3]DATOS!$E$2:$F$17,2,FALSE),"")</f>
        <v>15</v>
      </c>
      <c r="S14" s="744"/>
      <c r="T14" s="744"/>
      <c r="U14" s="744"/>
      <c r="V14" s="744"/>
      <c r="W14" s="744"/>
      <c r="X14" s="744"/>
      <c r="Y14" s="744"/>
      <c r="Z14" s="813"/>
      <c r="AA14" s="1003"/>
      <c r="AB14" s="891"/>
      <c r="AC14" s="891"/>
      <c r="AD14" s="891"/>
      <c r="AE14" s="750"/>
      <c r="AF14" s="750"/>
      <c r="AG14" s="750"/>
      <c r="AH14" s="750"/>
      <c r="AI14" s="811"/>
      <c r="AJ14" s="969"/>
      <c r="AK14" s="981"/>
      <c r="AL14" s="981"/>
      <c r="AM14" s="775"/>
      <c r="AN14" s="1019"/>
      <c r="AO14" s="851"/>
      <c r="AP14" s="744"/>
      <c r="AQ14" s="744"/>
      <c r="AR14" s="744"/>
      <c r="AS14" s="744"/>
      <c r="AT14" s="744"/>
      <c r="AU14" s="744"/>
      <c r="AV14" s="744"/>
      <c r="AW14" s="744"/>
      <c r="AX14" s="744"/>
      <c r="AY14" s="744"/>
      <c r="AZ14" s="841"/>
      <c r="BA14" s="827"/>
      <c r="BB14" s="845"/>
      <c r="BC14" s="845"/>
      <c r="BD14" s="845"/>
      <c r="BE14" s="848"/>
    </row>
    <row r="15" spans="1:57" ht="30" customHeight="1" thickBot="1">
      <c r="A15" s="1032"/>
      <c r="B15" s="1129"/>
      <c r="C15" s="1022"/>
      <c r="D15" s="1035"/>
      <c r="E15" s="975"/>
      <c r="F15" s="1035"/>
      <c r="G15" s="797"/>
      <c r="H15" s="24" t="s">
        <v>568</v>
      </c>
      <c r="I15" s="63" t="s">
        <v>559</v>
      </c>
      <c r="J15" s="877"/>
      <c r="K15" s="803"/>
      <c r="L15" s="750"/>
      <c r="M15" s="767"/>
      <c r="N15" s="978"/>
      <c r="O15" s="750"/>
      <c r="P15" s="26" t="s">
        <v>569</v>
      </c>
      <c r="Q15" s="26" t="s">
        <v>570</v>
      </c>
      <c r="R15" s="26">
        <f>+IFERROR(VLOOKUP(Q15,[3]DATOS!$E$2:$F$17,2,FALSE),"")</f>
        <v>10</v>
      </c>
      <c r="S15" s="744"/>
      <c r="T15" s="744"/>
      <c r="U15" s="744"/>
      <c r="V15" s="744"/>
      <c r="W15" s="744"/>
      <c r="X15" s="744"/>
      <c r="Y15" s="744"/>
      <c r="Z15" s="813"/>
      <c r="AA15" s="1003"/>
      <c r="AB15" s="891"/>
      <c r="AC15" s="891"/>
      <c r="AD15" s="891"/>
      <c r="AE15" s="750"/>
      <c r="AF15" s="750"/>
      <c r="AG15" s="750"/>
      <c r="AH15" s="750"/>
      <c r="AI15" s="811"/>
      <c r="AJ15" s="969"/>
      <c r="AK15" s="981"/>
      <c r="AL15" s="981"/>
      <c r="AM15" s="775"/>
      <c r="AN15" s="1019"/>
      <c r="AO15" s="851"/>
      <c r="AP15" s="744"/>
      <c r="AQ15" s="744"/>
      <c r="AR15" s="744"/>
      <c r="AS15" s="744"/>
      <c r="AT15" s="744"/>
      <c r="AU15" s="744"/>
      <c r="AV15" s="744"/>
      <c r="AW15" s="744"/>
      <c r="AX15" s="744"/>
      <c r="AY15" s="744"/>
      <c r="AZ15" s="841"/>
      <c r="BA15" s="827"/>
      <c r="BB15" s="845"/>
      <c r="BC15" s="845"/>
      <c r="BD15" s="845"/>
      <c r="BE15" s="848"/>
    </row>
    <row r="16" spans="1:57" ht="72" customHeight="1" thickBot="1">
      <c r="A16" s="1032"/>
      <c r="B16" s="1129"/>
      <c r="C16" s="1022"/>
      <c r="D16" s="1035"/>
      <c r="E16" s="975"/>
      <c r="F16" s="1035"/>
      <c r="G16" s="797"/>
      <c r="H16" s="24" t="s">
        <v>571</v>
      </c>
      <c r="I16" s="63" t="s">
        <v>559</v>
      </c>
      <c r="J16" s="877"/>
      <c r="K16" s="803"/>
      <c r="L16" s="750"/>
      <c r="M16" s="767"/>
      <c r="N16" s="978"/>
      <c r="O16" s="750"/>
      <c r="P16" s="23"/>
      <c r="Q16" s="23"/>
      <c r="R16" s="23"/>
      <c r="S16" s="744"/>
      <c r="T16" s="744"/>
      <c r="U16" s="744"/>
      <c r="V16" s="744"/>
      <c r="W16" s="744"/>
      <c r="X16" s="744"/>
      <c r="Y16" s="744"/>
      <c r="Z16" s="813"/>
      <c r="AA16" s="1003"/>
      <c r="AB16" s="891"/>
      <c r="AC16" s="891"/>
      <c r="AD16" s="891"/>
      <c r="AE16" s="750"/>
      <c r="AF16" s="750"/>
      <c r="AG16" s="750"/>
      <c r="AH16" s="750"/>
      <c r="AI16" s="811"/>
      <c r="AJ16" s="969"/>
      <c r="AK16" s="981"/>
      <c r="AL16" s="981"/>
      <c r="AM16" s="775"/>
      <c r="AN16" s="1019"/>
      <c r="AO16" s="852"/>
      <c r="AP16" s="753"/>
      <c r="AQ16" s="753"/>
      <c r="AR16" s="753"/>
      <c r="AS16" s="753"/>
      <c r="AT16" s="753"/>
      <c r="AU16" s="753"/>
      <c r="AV16" s="753"/>
      <c r="AW16" s="753"/>
      <c r="AX16" s="753"/>
      <c r="AY16" s="753"/>
      <c r="AZ16" s="842"/>
      <c r="BA16" s="828"/>
      <c r="BB16" s="846"/>
      <c r="BC16" s="846"/>
      <c r="BD16" s="846"/>
      <c r="BE16" s="849"/>
    </row>
    <row r="17" spans="1:57" ht="30" customHeight="1" thickBot="1">
      <c r="A17" s="1032"/>
      <c r="B17" s="1129"/>
      <c r="C17" s="1022"/>
      <c r="D17" s="1035"/>
      <c r="E17" s="975"/>
      <c r="F17" s="1035"/>
      <c r="G17" s="797"/>
      <c r="H17" s="24" t="s">
        <v>572</v>
      </c>
      <c r="I17" s="63" t="s">
        <v>559</v>
      </c>
      <c r="J17" s="877"/>
      <c r="K17" s="803"/>
      <c r="L17" s="750"/>
      <c r="M17" s="767"/>
      <c r="N17" s="978"/>
      <c r="O17" s="750"/>
      <c r="P17" s="26"/>
      <c r="Q17" s="26"/>
      <c r="R17" s="26"/>
      <c r="S17" s="744"/>
      <c r="T17" s="744"/>
      <c r="U17" s="744"/>
      <c r="V17" s="744"/>
      <c r="W17" s="744"/>
      <c r="X17" s="744"/>
      <c r="Y17" s="744"/>
      <c r="Z17" s="813"/>
      <c r="AA17" s="1003"/>
      <c r="AB17" s="891"/>
      <c r="AC17" s="891"/>
      <c r="AD17" s="891"/>
      <c r="AE17" s="750"/>
      <c r="AF17" s="750"/>
      <c r="AG17" s="750"/>
      <c r="AH17" s="750"/>
      <c r="AI17" s="811"/>
      <c r="AJ17" s="969"/>
      <c r="AK17" s="981"/>
      <c r="AL17" s="981"/>
      <c r="AM17" s="775"/>
      <c r="AN17" s="1019"/>
      <c r="AO17" s="867"/>
      <c r="AP17" s="816"/>
      <c r="AQ17" s="816"/>
      <c r="AR17" s="816"/>
      <c r="AS17" s="816"/>
      <c r="AT17" s="816"/>
      <c r="AU17" s="816"/>
      <c r="AV17" s="816"/>
      <c r="AW17" s="816"/>
      <c r="AX17" s="816"/>
      <c r="AY17" s="816"/>
      <c r="AZ17" s="854"/>
      <c r="BA17" s="833"/>
      <c r="BB17" s="831"/>
      <c r="BC17" s="831"/>
      <c r="BD17" s="831"/>
      <c r="BE17" s="824"/>
    </row>
    <row r="18" spans="1:57" ht="30" customHeight="1" thickBot="1">
      <c r="A18" s="1032"/>
      <c r="B18" s="1129"/>
      <c r="C18" s="1022"/>
      <c r="D18" s="1035"/>
      <c r="E18" s="975"/>
      <c r="F18" s="1035"/>
      <c r="G18" s="797"/>
      <c r="H18" s="24" t="s">
        <v>573</v>
      </c>
      <c r="I18" s="63" t="s">
        <v>538</v>
      </c>
      <c r="J18" s="877"/>
      <c r="K18" s="803"/>
      <c r="L18" s="750"/>
      <c r="M18" s="767"/>
      <c r="N18" s="978"/>
      <c r="O18" s="750"/>
      <c r="P18" s="26"/>
      <c r="Q18" s="26"/>
      <c r="R18" s="26"/>
      <c r="S18" s="744"/>
      <c r="T18" s="744"/>
      <c r="U18" s="744"/>
      <c r="V18" s="744"/>
      <c r="W18" s="744"/>
      <c r="X18" s="744"/>
      <c r="Y18" s="744"/>
      <c r="Z18" s="813"/>
      <c r="AA18" s="1003"/>
      <c r="AB18" s="891"/>
      <c r="AC18" s="891"/>
      <c r="AD18" s="891"/>
      <c r="AE18" s="750"/>
      <c r="AF18" s="750"/>
      <c r="AG18" s="750"/>
      <c r="AH18" s="750"/>
      <c r="AI18" s="811"/>
      <c r="AJ18" s="969"/>
      <c r="AK18" s="981"/>
      <c r="AL18" s="981"/>
      <c r="AM18" s="775"/>
      <c r="AN18" s="1019"/>
      <c r="AO18" s="867"/>
      <c r="AP18" s="816"/>
      <c r="AQ18" s="816"/>
      <c r="AR18" s="816"/>
      <c r="AS18" s="816"/>
      <c r="AT18" s="816"/>
      <c r="AU18" s="816"/>
      <c r="AV18" s="816"/>
      <c r="AW18" s="816"/>
      <c r="AX18" s="816"/>
      <c r="AY18" s="816"/>
      <c r="AZ18" s="854"/>
      <c r="BA18" s="833"/>
      <c r="BB18" s="831"/>
      <c r="BC18" s="831"/>
      <c r="BD18" s="831"/>
      <c r="BE18" s="824"/>
    </row>
    <row r="19" spans="1:57" ht="30" customHeight="1" thickBot="1">
      <c r="A19" s="1032"/>
      <c r="B19" s="1129"/>
      <c r="C19" s="1022"/>
      <c r="D19" s="1035"/>
      <c r="E19" s="975"/>
      <c r="F19" s="1035"/>
      <c r="G19" s="797"/>
      <c r="H19" s="24" t="s">
        <v>574</v>
      </c>
      <c r="I19" s="63" t="s">
        <v>538</v>
      </c>
      <c r="J19" s="877"/>
      <c r="K19" s="803"/>
      <c r="L19" s="750"/>
      <c r="M19" s="767"/>
      <c r="N19" s="978"/>
      <c r="O19" s="750"/>
      <c r="P19" s="26"/>
      <c r="Q19" s="26"/>
      <c r="R19" s="26"/>
      <c r="S19" s="744"/>
      <c r="T19" s="744"/>
      <c r="U19" s="744"/>
      <c r="V19" s="744"/>
      <c r="W19" s="744"/>
      <c r="X19" s="744"/>
      <c r="Y19" s="744"/>
      <c r="Z19" s="813"/>
      <c r="AA19" s="1003"/>
      <c r="AB19" s="891"/>
      <c r="AC19" s="891"/>
      <c r="AD19" s="891"/>
      <c r="AE19" s="750"/>
      <c r="AF19" s="750"/>
      <c r="AG19" s="750"/>
      <c r="AH19" s="750"/>
      <c r="AI19" s="811"/>
      <c r="AJ19" s="969"/>
      <c r="AK19" s="981"/>
      <c r="AL19" s="981"/>
      <c r="AM19" s="775"/>
      <c r="AN19" s="1019"/>
      <c r="AO19" s="867"/>
      <c r="AP19" s="816"/>
      <c r="AQ19" s="816"/>
      <c r="AR19" s="816"/>
      <c r="AS19" s="816"/>
      <c r="AT19" s="816"/>
      <c r="AU19" s="816"/>
      <c r="AV19" s="816"/>
      <c r="AW19" s="816"/>
      <c r="AX19" s="816"/>
      <c r="AY19" s="816"/>
      <c r="AZ19" s="854"/>
      <c r="BA19" s="833"/>
      <c r="BB19" s="831"/>
      <c r="BC19" s="831"/>
      <c r="BD19" s="831"/>
      <c r="BE19" s="824"/>
    </row>
    <row r="20" spans="1:57" ht="30" customHeight="1" thickBot="1">
      <c r="A20" s="1032"/>
      <c r="B20" s="1129"/>
      <c r="C20" s="1022"/>
      <c r="D20" s="1035"/>
      <c r="E20" s="975"/>
      <c r="F20" s="1035"/>
      <c r="G20" s="797"/>
      <c r="H20" s="24" t="s">
        <v>575</v>
      </c>
      <c r="I20" s="63" t="s">
        <v>538</v>
      </c>
      <c r="J20" s="877"/>
      <c r="K20" s="803"/>
      <c r="L20" s="750"/>
      <c r="M20" s="767"/>
      <c r="N20" s="978"/>
      <c r="O20" s="750"/>
      <c r="P20" s="26"/>
      <c r="Q20" s="26"/>
      <c r="R20" s="26"/>
      <c r="S20" s="744"/>
      <c r="T20" s="744"/>
      <c r="U20" s="744"/>
      <c r="V20" s="744"/>
      <c r="W20" s="744"/>
      <c r="X20" s="744"/>
      <c r="Y20" s="744"/>
      <c r="Z20" s="813"/>
      <c r="AA20" s="1003"/>
      <c r="AB20" s="891"/>
      <c r="AC20" s="891"/>
      <c r="AD20" s="891"/>
      <c r="AE20" s="750"/>
      <c r="AF20" s="750"/>
      <c r="AG20" s="750"/>
      <c r="AH20" s="750"/>
      <c r="AI20" s="811"/>
      <c r="AJ20" s="969"/>
      <c r="AK20" s="981"/>
      <c r="AL20" s="981"/>
      <c r="AM20" s="775"/>
      <c r="AN20" s="1019"/>
      <c r="AO20" s="867"/>
      <c r="AP20" s="816"/>
      <c r="AQ20" s="816"/>
      <c r="AR20" s="816"/>
      <c r="AS20" s="816"/>
      <c r="AT20" s="816"/>
      <c r="AU20" s="816"/>
      <c r="AV20" s="816"/>
      <c r="AW20" s="816"/>
      <c r="AX20" s="816"/>
      <c r="AY20" s="816"/>
      <c r="AZ20" s="854"/>
      <c r="BA20" s="833"/>
      <c r="BB20" s="831"/>
      <c r="BC20" s="831"/>
      <c r="BD20" s="831"/>
      <c r="BE20" s="824"/>
    </row>
    <row r="21" spans="1:57" ht="18.75" customHeight="1" thickBot="1">
      <c r="A21" s="1032"/>
      <c r="B21" s="1129"/>
      <c r="C21" s="1022"/>
      <c r="D21" s="1035"/>
      <c r="E21" s="975"/>
      <c r="F21" s="1035"/>
      <c r="G21" s="797"/>
      <c r="H21" s="746" t="s">
        <v>576</v>
      </c>
      <c r="I21" s="63" t="s">
        <v>538</v>
      </c>
      <c r="J21" s="877"/>
      <c r="K21" s="803"/>
      <c r="L21" s="750"/>
      <c r="M21" s="767"/>
      <c r="N21" s="978"/>
      <c r="O21" s="750"/>
      <c r="P21" s="26"/>
      <c r="Q21" s="26"/>
      <c r="R21" s="26"/>
      <c r="S21" s="744"/>
      <c r="T21" s="744"/>
      <c r="U21" s="744"/>
      <c r="V21" s="744"/>
      <c r="W21" s="744"/>
      <c r="X21" s="744"/>
      <c r="Y21" s="744"/>
      <c r="Z21" s="813"/>
      <c r="AA21" s="1003"/>
      <c r="AB21" s="891"/>
      <c r="AC21" s="891"/>
      <c r="AD21" s="891"/>
      <c r="AE21" s="750"/>
      <c r="AF21" s="750"/>
      <c r="AG21" s="750"/>
      <c r="AH21" s="750"/>
      <c r="AI21" s="811"/>
      <c r="AJ21" s="969"/>
      <c r="AK21" s="981"/>
      <c r="AL21" s="981"/>
      <c r="AM21" s="775"/>
      <c r="AN21" s="1019"/>
      <c r="AO21" s="867"/>
      <c r="AP21" s="816"/>
      <c r="AQ21" s="816"/>
      <c r="AR21" s="816"/>
      <c r="AS21" s="816"/>
      <c r="AT21" s="816"/>
      <c r="AU21" s="816"/>
      <c r="AV21" s="816"/>
      <c r="AW21" s="816"/>
      <c r="AX21" s="816"/>
      <c r="AY21" s="816"/>
      <c r="AZ21" s="854"/>
      <c r="BA21" s="833"/>
      <c r="BB21" s="831"/>
      <c r="BC21" s="831"/>
      <c r="BD21" s="831"/>
      <c r="BE21" s="824"/>
    </row>
    <row r="22" spans="1:57" ht="45.75" customHeight="1" thickBot="1">
      <c r="A22" s="1032"/>
      <c r="B22" s="1129"/>
      <c r="C22" s="1022"/>
      <c r="D22" s="1035"/>
      <c r="E22" s="975"/>
      <c r="F22" s="1035"/>
      <c r="G22" s="797"/>
      <c r="H22" s="746"/>
      <c r="I22" s="63" t="s">
        <v>538</v>
      </c>
      <c r="J22" s="877"/>
      <c r="K22" s="803"/>
      <c r="L22" s="750"/>
      <c r="M22" s="767"/>
      <c r="N22" s="978"/>
      <c r="O22" s="750"/>
      <c r="P22" s="26"/>
      <c r="Q22" s="26"/>
      <c r="R22" s="26"/>
      <c r="S22" s="744"/>
      <c r="T22" s="744"/>
      <c r="U22" s="744"/>
      <c r="V22" s="744"/>
      <c r="W22" s="744"/>
      <c r="X22" s="744"/>
      <c r="Y22" s="744"/>
      <c r="Z22" s="813"/>
      <c r="AA22" s="1003"/>
      <c r="AB22" s="891"/>
      <c r="AC22" s="891"/>
      <c r="AD22" s="891"/>
      <c r="AE22" s="750"/>
      <c r="AF22" s="750"/>
      <c r="AG22" s="750"/>
      <c r="AH22" s="750"/>
      <c r="AI22" s="811"/>
      <c r="AJ22" s="969"/>
      <c r="AK22" s="981"/>
      <c r="AL22" s="981"/>
      <c r="AM22" s="775"/>
      <c r="AN22" s="1019"/>
      <c r="AO22" s="867"/>
      <c r="AP22" s="816"/>
      <c r="AQ22" s="816"/>
      <c r="AR22" s="816"/>
      <c r="AS22" s="816"/>
      <c r="AT22" s="816"/>
      <c r="AU22" s="816"/>
      <c r="AV22" s="816"/>
      <c r="AW22" s="816"/>
      <c r="AX22" s="816"/>
      <c r="AY22" s="816"/>
      <c r="AZ22" s="854"/>
      <c r="BA22" s="833"/>
      <c r="BB22" s="831"/>
      <c r="BC22" s="831"/>
      <c r="BD22" s="831"/>
      <c r="BE22" s="824"/>
    </row>
    <row r="23" spans="1:57" ht="27.75" customHeight="1" thickBot="1">
      <c r="A23" s="1032"/>
      <c r="B23" s="1129"/>
      <c r="C23" s="1022"/>
      <c r="D23" s="1035"/>
      <c r="E23" s="975"/>
      <c r="F23" s="1035"/>
      <c r="G23" s="797"/>
      <c r="H23" s="864" t="s">
        <v>577</v>
      </c>
      <c r="I23" s="63" t="s">
        <v>538</v>
      </c>
      <c r="J23" s="877"/>
      <c r="K23" s="803"/>
      <c r="L23" s="750"/>
      <c r="M23" s="767"/>
      <c r="N23" s="978"/>
      <c r="O23" s="750"/>
      <c r="P23" s="26"/>
      <c r="Q23" s="26"/>
      <c r="R23" s="26"/>
      <c r="S23" s="744"/>
      <c r="T23" s="744"/>
      <c r="U23" s="744"/>
      <c r="V23" s="744"/>
      <c r="W23" s="744"/>
      <c r="X23" s="744"/>
      <c r="Y23" s="744"/>
      <c r="Z23" s="813"/>
      <c r="AA23" s="1003"/>
      <c r="AB23" s="891"/>
      <c r="AC23" s="891"/>
      <c r="AD23" s="891"/>
      <c r="AE23" s="750"/>
      <c r="AF23" s="750"/>
      <c r="AG23" s="750"/>
      <c r="AH23" s="750"/>
      <c r="AI23" s="811"/>
      <c r="AJ23" s="969"/>
      <c r="AK23" s="981"/>
      <c r="AL23" s="981"/>
      <c r="AM23" s="775"/>
      <c r="AN23" s="1019"/>
      <c r="AO23" s="867"/>
      <c r="AP23" s="816"/>
      <c r="AQ23" s="816"/>
      <c r="AR23" s="816"/>
      <c r="AS23" s="816"/>
      <c r="AT23" s="816"/>
      <c r="AU23" s="816"/>
      <c r="AV23" s="816"/>
      <c r="AW23" s="816"/>
      <c r="AX23" s="816"/>
      <c r="AY23" s="816"/>
      <c r="AZ23" s="854"/>
      <c r="BA23" s="833"/>
      <c r="BB23" s="831"/>
      <c r="BC23" s="831"/>
      <c r="BD23" s="831"/>
      <c r="BE23" s="824"/>
    </row>
    <row r="24" spans="1:57" ht="26.25" customHeight="1" thickBot="1">
      <c r="A24" s="1032"/>
      <c r="B24" s="1129"/>
      <c r="C24" s="1022"/>
      <c r="D24" s="1035"/>
      <c r="E24" s="975"/>
      <c r="F24" s="1035"/>
      <c r="G24" s="797"/>
      <c r="H24" s="865"/>
      <c r="I24" s="63" t="s">
        <v>538</v>
      </c>
      <c r="J24" s="877"/>
      <c r="K24" s="803"/>
      <c r="L24" s="750"/>
      <c r="M24" s="767"/>
      <c r="N24" s="978"/>
      <c r="O24" s="750"/>
      <c r="P24" s="816"/>
      <c r="Q24" s="816"/>
      <c r="R24" s="816"/>
      <c r="S24" s="744"/>
      <c r="T24" s="744"/>
      <c r="U24" s="744"/>
      <c r="V24" s="744"/>
      <c r="W24" s="744"/>
      <c r="X24" s="744"/>
      <c r="Y24" s="744"/>
      <c r="Z24" s="813"/>
      <c r="AA24" s="1003"/>
      <c r="AB24" s="891"/>
      <c r="AC24" s="891"/>
      <c r="AD24" s="891"/>
      <c r="AE24" s="750"/>
      <c r="AF24" s="750"/>
      <c r="AG24" s="750"/>
      <c r="AH24" s="750"/>
      <c r="AI24" s="811"/>
      <c r="AJ24" s="969"/>
      <c r="AK24" s="981"/>
      <c r="AL24" s="981"/>
      <c r="AM24" s="775"/>
      <c r="AN24" s="1019"/>
      <c r="AO24" s="867"/>
      <c r="AP24" s="816"/>
      <c r="AQ24" s="816"/>
      <c r="AR24" s="816"/>
      <c r="AS24" s="816"/>
      <c r="AT24" s="816"/>
      <c r="AU24" s="816"/>
      <c r="AV24" s="816"/>
      <c r="AW24" s="816"/>
      <c r="AX24" s="816"/>
      <c r="AY24" s="816"/>
      <c r="AZ24" s="854"/>
      <c r="BA24" s="833"/>
      <c r="BB24" s="831"/>
      <c r="BC24" s="831"/>
      <c r="BD24" s="831"/>
      <c r="BE24" s="824"/>
    </row>
    <row r="25" spans="1:57" ht="18.75" customHeight="1" thickBot="1">
      <c r="A25" s="1032"/>
      <c r="B25" s="1129"/>
      <c r="C25" s="1022"/>
      <c r="D25" s="1035"/>
      <c r="E25" s="975"/>
      <c r="F25" s="1035"/>
      <c r="G25" s="797"/>
      <c r="H25" s="746" t="s">
        <v>578</v>
      </c>
      <c r="I25" s="63" t="s">
        <v>538</v>
      </c>
      <c r="J25" s="877"/>
      <c r="K25" s="803"/>
      <c r="L25" s="750"/>
      <c r="M25" s="767"/>
      <c r="N25" s="978"/>
      <c r="O25" s="750"/>
      <c r="P25" s="816"/>
      <c r="Q25" s="816"/>
      <c r="R25" s="816"/>
      <c r="S25" s="744"/>
      <c r="T25" s="744"/>
      <c r="U25" s="744"/>
      <c r="V25" s="744"/>
      <c r="W25" s="744"/>
      <c r="X25" s="744"/>
      <c r="Y25" s="744"/>
      <c r="Z25" s="813"/>
      <c r="AA25" s="1003"/>
      <c r="AB25" s="891"/>
      <c r="AC25" s="891"/>
      <c r="AD25" s="891"/>
      <c r="AE25" s="750"/>
      <c r="AF25" s="750"/>
      <c r="AG25" s="750"/>
      <c r="AH25" s="750"/>
      <c r="AI25" s="811"/>
      <c r="AJ25" s="969"/>
      <c r="AK25" s="981"/>
      <c r="AL25" s="981"/>
      <c r="AM25" s="775"/>
      <c r="AN25" s="1019"/>
      <c r="AO25" s="867"/>
      <c r="AP25" s="816"/>
      <c r="AQ25" s="816"/>
      <c r="AR25" s="816"/>
      <c r="AS25" s="816"/>
      <c r="AT25" s="816"/>
      <c r="AU25" s="816"/>
      <c r="AV25" s="816"/>
      <c r="AW25" s="816"/>
      <c r="AX25" s="816"/>
      <c r="AY25" s="816"/>
      <c r="AZ25" s="854"/>
      <c r="BA25" s="833"/>
      <c r="BB25" s="831"/>
      <c r="BC25" s="831"/>
      <c r="BD25" s="831"/>
      <c r="BE25" s="824"/>
    </row>
    <row r="26" spans="1:57" ht="9.75" customHeight="1" thickBot="1">
      <c r="A26" s="1032"/>
      <c r="B26" s="1129"/>
      <c r="C26" s="1022"/>
      <c r="D26" s="1035"/>
      <c r="E26" s="975"/>
      <c r="F26" s="1035"/>
      <c r="G26" s="797"/>
      <c r="H26" s="746"/>
      <c r="I26" s="63" t="s">
        <v>538</v>
      </c>
      <c r="J26" s="877"/>
      <c r="K26" s="803"/>
      <c r="L26" s="750"/>
      <c r="M26" s="767"/>
      <c r="N26" s="978"/>
      <c r="O26" s="750"/>
      <c r="P26" s="816"/>
      <c r="Q26" s="816"/>
      <c r="R26" s="816"/>
      <c r="S26" s="744"/>
      <c r="T26" s="744"/>
      <c r="U26" s="744"/>
      <c r="V26" s="744"/>
      <c r="W26" s="744"/>
      <c r="X26" s="744"/>
      <c r="Y26" s="744"/>
      <c r="Z26" s="813"/>
      <c r="AA26" s="1003"/>
      <c r="AB26" s="891"/>
      <c r="AC26" s="891"/>
      <c r="AD26" s="891"/>
      <c r="AE26" s="750"/>
      <c r="AF26" s="750"/>
      <c r="AG26" s="750"/>
      <c r="AH26" s="750"/>
      <c r="AI26" s="811"/>
      <c r="AJ26" s="969"/>
      <c r="AK26" s="981"/>
      <c r="AL26" s="981"/>
      <c r="AM26" s="775"/>
      <c r="AN26" s="1019"/>
      <c r="AO26" s="867"/>
      <c r="AP26" s="816"/>
      <c r="AQ26" s="816"/>
      <c r="AR26" s="816"/>
      <c r="AS26" s="816"/>
      <c r="AT26" s="816"/>
      <c r="AU26" s="816"/>
      <c r="AV26" s="816"/>
      <c r="AW26" s="816"/>
      <c r="AX26" s="816"/>
      <c r="AY26" s="816"/>
      <c r="AZ26" s="854"/>
      <c r="BA26" s="833"/>
      <c r="BB26" s="831"/>
      <c r="BC26" s="831"/>
      <c r="BD26" s="831"/>
      <c r="BE26" s="824"/>
    </row>
    <row r="27" spans="1:57" ht="18.75" customHeight="1" thickBot="1">
      <c r="A27" s="1032"/>
      <c r="B27" s="1129"/>
      <c r="C27" s="1022"/>
      <c r="D27" s="1035"/>
      <c r="E27" s="975"/>
      <c r="F27" s="1035"/>
      <c r="G27" s="797"/>
      <c r="H27" s="746" t="s">
        <v>579</v>
      </c>
      <c r="I27" s="63" t="s">
        <v>559</v>
      </c>
      <c r="J27" s="877"/>
      <c r="K27" s="803"/>
      <c r="L27" s="750"/>
      <c r="M27" s="767"/>
      <c r="N27" s="978"/>
      <c r="O27" s="750"/>
      <c r="P27" s="816"/>
      <c r="Q27" s="816"/>
      <c r="R27" s="816"/>
      <c r="S27" s="744"/>
      <c r="T27" s="744"/>
      <c r="U27" s="744"/>
      <c r="V27" s="744"/>
      <c r="W27" s="744"/>
      <c r="X27" s="744"/>
      <c r="Y27" s="744"/>
      <c r="Z27" s="813"/>
      <c r="AA27" s="1003"/>
      <c r="AB27" s="891"/>
      <c r="AC27" s="891"/>
      <c r="AD27" s="891"/>
      <c r="AE27" s="750"/>
      <c r="AF27" s="750"/>
      <c r="AG27" s="750"/>
      <c r="AH27" s="750"/>
      <c r="AI27" s="811"/>
      <c r="AJ27" s="969"/>
      <c r="AK27" s="981"/>
      <c r="AL27" s="981"/>
      <c r="AM27" s="775"/>
      <c r="AN27" s="1019"/>
      <c r="AO27" s="867"/>
      <c r="AP27" s="816"/>
      <c r="AQ27" s="816"/>
      <c r="AR27" s="816"/>
      <c r="AS27" s="816"/>
      <c r="AT27" s="816"/>
      <c r="AU27" s="816"/>
      <c r="AV27" s="816"/>
      <c r="AW27" s="816"/>
      <c r="AX27" s="816"/>
      <c r="AY27" s="816"/>
      <c r="AZ27" s="854"/>
      <c r="BA27" s="833"/>
      <c r="BB27" s="831"/>
      <c r="BC27" s="831"/>
      <c r="BD27" s="831"/>
      <c r="BE27" s="824"/>
    </row>
    <row r="28" spans="1:57" ht="12.75" customHeight="1" thickBot="1">
      <c r="A28" s="1032"/>
      <c r="B28" s="1129"/>
      <c r="C28" s="1022"/>
      <c r="D28" s="1035"/>
      <c r="E28" s="975"/>
      <c r="F28" s="1035"/>
      <c r="G28" s="797"/>
      <c r="H28" s="746"/>
      <c r="I28" s="63" t="s">
        <v>559</v>
      </c>
      <c r="J28" s="877"/>
      <c r="K28" s="803"/>
      <c r="L28" s="750"/>
      <c r="M28" s="767"/>
      <c r="N28" s="978"/>
      <c r="O28" s="750"/>
      <c r="P28" s="816"/>
      <c r="Q28" s="816"/>
      <c r="R28" s="816"/>
      <c r="S28" s="744"/>
      <c r="T28" s="744"/>
      <c r="U28" s="744"/>
      <c r="V28" s="744"/>
      <c r="W28" s="744"/>
      <c r="X28" s="744"/>
      <c r="Y28" s="744"/>
      <c r="Z28" s="813"/>
      <c r="AA28" s="1003"/>
      <c r="AB28" s="891"/>
      <c r="AC28" s="891"/>
      <c r="AD28" s="891"/>
      <c r="AE28" s="750"/>
      <c r="AF28" s="750"/>
      <c r="AG28" s="750"/>
      <c r="AH28" s="750"/>
      <c r="AI28" s="811"/>
      <c r="AJ28" s="969"/>
      <c r="AK28" s="981"/>
      <c r="AL28" s="981"/>
      <c r="AM28" s="775"/>
      <c r="AN28" s="1019"/>
      <c r="AO28" s="867"/>
      <c r="AP28" s="816"/>
      <c r="AQ28" s="816"/>
      <c r="AR28" s="816"/>
      <c r="AS28" s="816"/>
      <c r="AT28" s="816"/>
      <c r="AU28" s="816"/>
      <c r="AV28" s="816"/>
      <c r="AW28" s="816"/>
      <c r="AX28" s="816"/>
      <c r="AY28" s="816"/>
      <c r="AZ28" s="854"/>
      <c r="BA28" s="833"/>
      <c r="BB28" s="831"/>
      <c r="BC28" s="831"/>
      <c r="BD28" s="831"/>
      <c r="BE28" s="824"/>
    </row>
    <row r="29" spans="1:57" ht="18.75" customHeight="1" thickBot="1">
      <c r="A29" s="1032"/>
      <c r="B29" s="1129"/>
      <c r="C29" s="1022"/>
      <c r="D29" s="1035"/>
      <c r="E29" s="975"/>
      <c r="F29" s="1035"/>
      <c r="G29" s="797"/>
      <c r="H29" s="746" t="s">
        <v>580</v>
      </c>
      <c r="I29" s="63" t="s">
        <v>559</v>
      </c>
      <c r="J29" s="877"/>
      <c r="K29" s="803"/>
      <c r="L29" s="750"/>
      <c r="M29" s="767"/>
      <c r="N29" s="978"/>
      <c r="O29" s="750"/>
      <c r="P29" s="816"/>
      <c r="Q29" s="816"/>
      <c r="R29" s="816"/>
      <c r="S29" s="744"/>
      <c r="T29" s="744"/>
      <c r="U29" s="744"/>
      <c r="V29" s="744"/>
      <c r="W29" s="744"/>
      <c r="X29" s="744"/>
      <c r="Y29" s="744"/>
      <c r="Z29" s="813"/>
      <c r="AA29" s="1003"/>
      <c r="AB29" s="891"/>
      <c r="AC29" s="891"/>
      <c r="AD29" s="891"/>
      <c r="AE29" s="750"/>
      <c r="AF29" s="750"/>
      <c r="AG29" s="750"/>
      <c r="AH29" s="750"/>
      <c r="AI29" s="811"/>
      <c r="AJ29" s="969"/>
      <c r="AK29" s="981"/>
      <c r="AL29" s="981"/>
      <c r="AM29" s="775"/>
      <c r="AN29" s="1019"/>
      <c r="AO29" s="867"/>
      <c r="AP29" s="816"/>
      <c r="AQ29" s="816"/>
      <c r="AR29" s="816"/>
      <c r="AS29" s="816"/>
      <c r="AT29" s="816"/>
      <c r="AU29" s="816"/>
      <c r="AV29" s="816"/>
      <c r="AW29" s="816"/>
      <c r="AX29" s="816"/>
      <c r="AY29" s="816"/>
      <c r="AZ29" s="854"/>
      <c r="BA29" s="833"/>
      <c r="BB29" s="831"/>
      <c r="BC29" s="831"/>
      <c r="BD29" s="831"/>
      <c r="BE29" s="824"/>
    </row>
    <row r="30" spans="1:57" ht="12.75" customHeight="1" thickBot="1">
      <c r="A30" s="1032"/>
      <c r="B30" s="1129"/>
      <c r="C30" s="1022"/>
      <c r="D30" s="1035"/>
      <c r="E30" s="975"/>
      <c r="F30" s="1035"/>
      <c r="G30" s="797"/>
      <c r="H30" s="746"/>
      <c r="I30" s="63"/>
      <c r="J30" s="877"/>
      <c r="K30" s="803"/>
      <c r="L30" s="750"/>
      <c r="M30" s="767"/>
      <c r="N30" s="978"/>
      <c r="O30" s="750"/>
      <c r="P30" s="816"/>
      <c r="Q30" s="816"/>
      <c r="R30" s="816"/>
      <c r="S30" s="744"/>
      <c r="T30" s="744"/>
      <c r="U30" s="744"/>
      <c r="V30" s="744"/>
      <c r="W30" s="744"/>
      <c r="X30" s="744"/>
      <c r="Y30" s="744"/>
      <c r="Z30" s="813"/>
      <c r="AA30" s="1003"/>
      <c r="AB30" s="891"/>
      <c r="AC30" s="891"/>
      <c r="AD30" s="891"/>
      <c r="AE30" s="750"/>
      <c r="AF30" s="750"/>
      <c r="AG30" s="750"/>
      <c r="AH30" s="750"/>
      <c r="AI30" s="811"/>
      <c r="AJ30" s="969"/>
      <c r="AK30" s="981"/>
      <c r="AL30" s="981"/>
      <c r="AM30" s="775"/>
      <c r="AN30" s="1019"/>
      <c r="AO30" s="867"/>
      <c r="AP30" s="816"/>
      <c r="AQ30" s="816"/>
      <c r="AR30" s="816"/>
      <c r="AS30" s="816"/>
      <c r="AT30" s="816"/>
      <c r="AU30" s="816"/>
      <c r="AV30" s="816"/>
      <c r="AW30" s="816"/>
      <c r="AX30" s="816"/>
      <c r="AY30" s="816"/>
      <c r="AZ30" s="854"/>
      <c r="BA30" s="833"/>
      <c r="BB30" s="831"/>
      <c r="BC30" s="831"/>
      <c r="BD30" s="831"/>
      <c r="BE30" s="824"/>
    </row>
    <row r="31" spans="1:57" ht="14.25" customHeight="1" thickBot="1">
      <c r="A31" s="1032"/>
      <c r="B31" s="1129"/>
      <c r="C31" s="1022"/>
      <c r="D31" s="1035"/>
      <c r="E31" s="975"/>
      <c r="F31" s="1035"/>
      <c r="G31" s="797"/>
      <c r="H31" s="864" t="s">
        <v>581</v>
      </c>
      <c r="I31" s="63" t="s">
        <v>559</v>
      </c>
      <c r="J31" s="877"/>
      <c r="K31" s="803"/>
      <c r="L31" s="750"/>
      <c r="M31" s="767"/>
      <c r="N31" s="978"/>
      <c r="O31" s="750"/>
      <c r="P31" s="816"/>
      <c r="Q31" s="816"/>
      <c r="R31" s="816"/>
      <c r="S31" s="744"/>
      <c r="T31" s="744"/>
      <c r="U31" s="744"/>
      <c r="V31" s="744"/>
      <c r="W31" s="744"/>
      <c r="X31" s="744"/>
      <c r="Y31" s="744"/>
      <c r="Z31" s="813"/>
      <c r="AA31" s="1003"/>
      <c r="AB31" s="891"/>
      <c r="AC31" s="891"/>
      <c r="AD31" s="891"/>
      <c r="AE31" s="750"/>
      <c r="AF31" s="750"/>
      <c r="AG31" s="750"/>
      <c r="AH31" s="750"/>
      <c r="AI31" s="811"/>
      <c r="AJ31" s="969"/>
      <c r="AK31" s="981"/>
      <c r="AL31" s="981"/>
      <c r="AM31" s="775"/>
      <c r="AN31" s="1019"/>
      <c r="AO31" s="867"/>
      <c r="AP31" s="816"/>
      <c r="AQ31" s="816"/>
      <c r="AR31" s="816"/>
      <c r="AS31" s="816"/>
      <c r="AT31" s="816"/>
      <c r="AU31" s="816"/>
      <c r="AV31" s="816"/>
      <c r="AW31" s="816"/>
      <c r="AX31" s="816"/>
      <c r="AY31" s="816"/>
      <c r="AZ31" s="854"/>
      <c r="BA31" s="833"/>
      <c r="BB31" s="831"/>
      <c r="BC31" s="831"/>
      <c r="BD31" s="831"/>
      <c r="BE31" s="824"/>
    </row>
    <row r="32" spans="1:57" ht="13.5" customHeight="1" thickBot="1">
      <c r="A32" s="1032"/>
      <c r="B32" s="1129"/>
      <c r="C32" s="1022"/>
      <c r="D32" s="1035"/>
      <c r="E32" s="975"/>
      <c r="F32" s="1035"/>
      <c r="G32" s="797"/>
      <c r="H32" s="865"/>
      <c r="I32" s="63"/>
      <c r="J32" s="877"/>
      <c r="K32" s="803"/>
      <c r="L32" s="750"/>
      <c r="M32" s="767"/>
      <c r="N32" s="978"/>
      <c r="O32" s="750"/>
      <c r="P32" s="816"/>
      <c r="Q32" s="816"/>
      <c r="R32" s="816"/>
      <c r="S32" s="744"/>
      <c r="T32" s="744"/>
      <c r="U32" s="744"/>
      <c r="V32" s="744"/>
      <c r="W32" s="744"/>
      <c r="X32" s="744"/>
      <c r="Y32" s="744"/>
      <c r="Z32" s="813"/>
      <c r="AA32" s="1003"/>
      <c r="AB32" s="891"/>
      <c r="AC32" s="891"/>
      <c r="AD32" s="891"/>
      <c r="AE32" s="750"/>
      <c r="AF32" s="750"/>
      <c r="AG32" s="750"/>
      <c r="AH32" s="750"/>
      <c r="AI32" s="811"/>
      <c r="AJ32" s="969"/>
      <c r="AK32" s="981"/>
      <c r="AL32" s="981"/>
      <c r="AM32" s="775"/>
      <c r="AN32" s="1019"/>
      <c r="AO32" s="867"/>
      <c r="AP32" s="816"/>
      <c r="AQ32" s="816"/>
      <c r="AR32" s="816"/>
      <c r="AS32" s="816"/>
      <c r="AT32" s="816"/>
      <c r="AU32" s="816"/>
      <c r="AV32" s="816"/>
      <c r="AW32" s="816"/>
      <c r="AX32" s="816"/>
      <c r="AY32" s="816"/>
      <c r="AZ32" s="854"/>
      <c r="BA32" s="833"/>
      <c r="BB32" s="831"/>
      <c r="BC32" s="831"/>
      <c r="BD32" s="831"/>
      <c r="BE32" s="824"/>
    </row>
    <row r="33" spans="1:57" ht="18.75" customHeight="1" thickBot="1">
      <c r="A33" s="1032"/>
      <c r="B33" s="1129"/>
      <c r="C33" s="1022"/>
      <c r="D33" s="1035"/>
      <c r="E33" s="975"/>
      <c r="F33" s="1035"/>
      <c r="G33" s="797"/>
      <c r="H33" s="879" t="s">
        <v>582</v>
      </c>
      <c r="I33" s="63" t="s">
        <v>559</v>
      </c>
      <c r="J33" s="877"/>
      <c r="K33" s="803"/>
      <c r="L33" s="750"/>
      <c r="M33" s="767"/>
      <c r="N33" s="978"/>
      <c r="O33" s="750"/>
      <c r="P33" s="816"/>
      <c r="Q33" s="816"/>
      <c r="R33" s="816"/>
      <c r="S33" s="744"/>
      <c r="T33" s="744"/>
      <c r="U33" s="744"/>
      <c r="V33" s="744"/>
      <c r="W33" s="744"/>
      <c r="X33" s="744"/>
      <c r="Y33" s="744"/>
      <c r="Z33" s="813"/>
      <c r="AA33" s="1003"/>
      <c r="AB33" s="891"/>
      <c r="AC33" s="891"/>
      <c r="AD33" s="891"/>
      <c r="AE33" s="750"/>
      <c r="AF33" s="750"/>
      <c r="AG33" s="750"/>
      <c r="AH33" s="750"/>
      <c r="AI33" s="811"/>
      <c r="AJ33" s="969"/>
      <c r="AK33" s="981"/>
      <c r="AL33" s="981"/>
      <c r="AM33" s="775"/>
      <c r="AN33" s="1019"/>
      <c r="AO33" s="867"/>
      <c r="AP33" s="816"/>
      <c r="AQ33" s="816"/>
      <c r="AR33" s="816"/>
      <c r="AS33" s="816"/>
      <c r="AT33" s="816"/>
      <c r="AU33" s="816"/>
      <c r="AV33" s="816"/>
      <c r="AW33" s="816"/>
      <c r="AX33" s="816"/>
      <c r="AY33" s="816"/>
      <c r="AZ33" s="854"/>
      <c r="BA33" s="833"/>
      <c r="BB33" s="831"/>
      <c r="BC33" s="831"/>
      <c r="BD33" s="831"/>
      <c r="BE33" s="824"/>
    </row>
    <row r="34" spans="1:57" ht="15.75" customHeight="1" thickBot="1">
      <c r="A34" s="1033"/>
      <c r="B34" s="1130"/>
      <c r="C34" s="1023"/>
      <c r="D34" s="1036"/>
      <c r="E34" s="976"/>
      <c r="F34" s="1036"/>
      <c r="G34" s="798"/>
      <c r="H34" s="880"/>
      <c r="I34" s="63" t="s">
        <v>559</v>
      </c>
      <c r="J34" s="878"/>
      <c r="K34" s="804"/>
      <c r="L34" s="765"/>
      <c r="M34" s="768"/>
      <c r="N34" s="979"/>
      <c r="O34" s="765"/>
      <c r="P34" s="816"/>
      <c r="Q34" s="816"/>
      <c r="R34" s="816"/>
      <c r="S34" s="745"/>
      <c r="T34" s="745"/>
      <c r="U34" s="745"/>
      <c r="V34" s="745"/>
      <c r="W34" s="745"/>
      <c r="X34" s="23"/>
      <c r="Y34" s="745"/>
      <c r="Z34" s="1001"/>
      <c r="AA34" s="43"/>
      <c r="AB34" s="964"/>
      <c r="AC34" s="964"/>
      <c r="AD34" s="964"/>
      <c r="AE34" s="765"/>
      <c r="AF34" s="765"/>
      <c r="AG34" s="765"/>
      <c r="AH34" s="765"/>
      <c r="AI34" s="811"/>
      <c r="AJ34" s="970"/>
      <c r="AK34" s="982"/>
      <c r="AL34" s="982"/>
      <c r="AM34" s="983"/>
      <c r="AN34" s="1020"/>
      <c r="AO34" s="868"/>
      <c r="AP34" s="853"/>
      <c r="AQ34" s="853"/>
      <c r="AR34" s="853"/>
      <c r="AS34" s="853"/>
      <c r="AT34" s="853"/>
      <c r="AU34" s="853"/>
      <c r="AV34" s="853"/>
      <c r="AW34" s="853"/>
      <c r="AX34" s="853"/>
      <c r="AY34" s="853"/>
      <c r="AZ34" s="855"/>
      <c r="BA34" s="843"/>
      <c r="BB34" s="832"/>
      <c r="BC34" s="832"/>
      <c r="BD34" s="832"/>
      <c r="BE34" s="825"/>
    </row>
    <row r="35" spans="1:57" ht="46.5" customHeight="1" thickBot="1">
      <c r="A35" s="788">
        <v>1</v>
      </c>
      <c r="B35" s="1128" t="s">
        <v>583</v>
      </c>
      <c r="C35" s="1021" t="s">
        <v>584</v>
      </c>
      <c r="D35" s="1034" t="s">
        <v>533</v>
      </c>
      <c r="E35" s="1021" t="s">
        <v>585</v>
      </c>
      <c r="F35" s="1053" t="s">
        <v>586</v>
      </c>
      <c r="G35" s="974" t="s">
        <v>587</v>
      </c>
      <c r="H35" s="28" t="s">
        <v>537</v>
      </c>
      <c r="I35" s="63" t="s">
        <v>538</v>
      </c>
      <c r="J35" s="876">
        <f>COUNTIF(I35:I60,[3]DATOS!$D$24)</f>
        <v>16</v>
      </c>
      <c r="K35" s="802" t="str">
        <f>+IF(AND(J35&lt;6,J35&gt;0),"Moderado",IF(AND(J35&lt;12,J35&gt;5),"Mayor",IF(AND(J35&lt;20,J35&gt;11),"Catastrófico","Responda las Preguntas de Impacto")))</f>
        <v>Catastrófico</v>
      </c>
      <c r="L35" s="749" t="str">
        <f>IF(AND(EXACT(G35,"Rara vez"),(EXACT(K35,"Moderado"))),"Moderado",IF(AND(EXACT(G35,"Rara vez"),(EXACT(K35,"Mayor"))),"Alto",IF(AND(EXACT(G35,"Rara vez"),(EXACT(K35,"Catastrófico"))),"Extremo",IF(AND(EXACT(G35,"Improbable"),(EXACT(K35,"Moderado"))),"Moderado",IF(AND(EXACT(G35,"Improbable"),(EXACT(K35,"Mayor"))),"Alto",IF(AND(EXACT(G35,"Improbable"),(EXACT(K35,"Catastrófico"))),"Extremo",IF(AND(EXACT(G35,"Posible"),(EXACT(K35,"Moderado"))),"Alto",IF(AND(EXACT(G35,"Posible"),(EXACT(K35,"Mayor"))),"Extremo",IF(AND(EXACT(G35,"Posible"),(EXACT(K35,"Catastrófico"))),"Extremo",IF(AND(EXACT(G35,"Probable"),(EXACT(K35,"Moderado"))),"Alto",IF(AND(EXACT(G35,"Probable"),(EXACT(K35,"Mayor"))),"Extremo",IF(AND(EXACT(G35,"Probable"),(EXACT(K35,"Catastrófico"))),"Extremo",IF(AND(EXACT(G35,"Casi Seguro"),(EXACT(K35,"Moderado"))),"Extremo",IF(AND(EXACT(G35,"Casi Seguro"),(EXACT(K35,"Mayor"))),"Extremo",IF(AND(EXACT(G35,"Casi Seguro"),(EXACT(K35,"Catastrófico"))),"Extremo","")))))))))))))))</f>
        <v>Extremo</v>
      </c>
      <c r="M35" s="766" t="str">
        <f>IF(EXACT(L35,"Bajo"),"Evitar el Riesgo, Reducir el Riesgo, Compartir el Riesgo",IF(EXACT(L35,"Moderado"),"Evitar el Riesgo, Reducir el Riesgo, Compartir el Riesgo",IF(EXACT(L35,"Alto"),"Evitar el Riesgo, Reducir el Riesgo, Compartir el Riesgo",IF(EXACT(L35,"Extremo"),"Evitar el Riesgo, Reducir el Riesgo, Compartir el Riesgo",""))))</f>
        <v>Evitar el Riesgo, Reducir el Riesgo, Compartir el Riesgo</v>
      </c>
      <c r="N35" s="887" t="s">
        <v>588</v>
      </c>
      <c r="O35" s="810" t="s">
        <v>540</v>
      </c>
      <c r="P35" s="26" t="s">
        <v>541</v>
      </c>
      <c r="Q35" s="22" t="s">
        <v>542</v>
      </c>
      <c r="R35" s="22">
        <f>+IFERROR(VLOOKUP(Q35,[3]DATOS!$E$2:$F$17,2,FALSE),"")</f>
        <v>15</v>
      </c>
      <c r="S35" s="812">
        <f>SUM(R35:R42)</f>
        <v>100</v>
      </c>
      <c r="T35" s="816" t="str">
        <f>+IF(AND(S35&lt;=100,S35&gt;=96),"Fuerte",IF(AND(S35&lt;=95,S35&gt;=86),"Moderado",IF(AND(S35&lt;=85,J35&gt;=0),"Débil"," ")))</f>
        <v>Fuerte</v>
      </c>
      <c r="U35" s="816" t="s">
        <v>543</v>
      </c>
      <c r="V35" s="816" t="str">
        <f>IF(AND(EXACT(T35,"Fuerte"),(EXACT(U35,"Fuerte"))),"Fuerte",IF(AND(EXACT(T35,"Fuerte"),(EXACT(U35,"Moderado"))),"Moderado",IF(AND(EXACT(T35,"Fuerte"),(EXACT(U35,"Débil"))),"Débil",IF(AND(EXACT(T35,"Moderado"),(EXACT(U35,"Fuerte"))),"Moderado",IF(AND(EXACT(T35,"Moderado"),(EXACT(U35,"Moderado"))),"Moderado",IF(AND(EXACT(T35,"Moderado"),(EXACT(U35,"Débil"))),"Débil",IF(AND(EXACT(T35,"Débil"),(EXACT(U35,"Fuerte"))),"Débil",IF(AND(EXACT(T35,"Débil"),(EXACT(U35,"Moderado"))),"Débil",IF(AND(EXACT(T35,"Débil"),(EXACT(U35,"Débil"))),"Débil",)))))))))</f>
        <v>Fuerte</v>
      </c>
      <c r="W35" s="816">
        <f>IF(V35="Fuerte",100,IF(V35="Moderado",50,IF(V35="Débil",0)))</f>
        <v>100</v>
      </c>
      <c r="X35" s="743">
        <f>AVERAGE(W35:W60)</f>
        <v>100</v>
      </c>
      <c r="Y35" s="780" t="s">
        <v>544</v>
      </c>
      <c r="Z35" s="743" t="s">
        <v>545</v>
      </c>
      <c r="AA35" s="891" t="s">
        <v>546</v>
      </c>
      <c r="AB35" s="758" t="str">
        <f>+IF(X35=100,"Fuerte",IF(AND(X35&lt;=99,X35&gt;=50),"Moderado",IF(X35&lt;50,"Débil"," ")))</f>
        <v>Fuerte</v>
      </c>
      <c r="AC35" s="963" t="s">
        <v>547</v>
      </c>
      <c r="AD35" s="963" t="s">
        <v>548</v>
      </c>
      <c r="AE35" s="750" t="str">
        <f>IF(AND(OR(AD35="Directamente",AD35="Indirectamente",AD35="No Disminuye"),(AB35="Fuerte"),(AC35="Directamente"),(OR(G35="Rara vez",G35="Improbable",G35="Posible"))),"Rara vez",IF(AND(OR(AD35="Directamente",AD35="Indirectamente",AD35="No Disminuye"),(AB35="Fuerte"),(AC35="Directamente"),(G35="Probable")),"Improbable",IF(AND(OR(AD35="Directamente",AD35="Indirectamente",AD35="No Disminuye"),(AB35="Fuerte"),(AC35="Directamente"),(G35="Casi Seguro")),"Posible",IF(AND(AD35="Directamente",AC35="No disminuye",AB35="Fuerte"),G35,IF(AND(OR(AD35="Directamente",AD35="Indirectamente",AD35="No Disminuye"),AB35="Moderado",AC35="Directamente",(OR(G35="Rara vez",G35="Improbable"))),"Rara vez",IF(AND(OR(AD35="Directamente",AD35="Indirectamente",AD35="No Disminuye"),(AB35="Moderado"),(AC35="Directamente"),(G35="Posible")),"Improbable",IF(AND(OR(AD35="Directamente",AD35="Indirectamente",AD35="No Disminuye"),(AB35="Moderado"),(AC35="Directamente"),(G35="Probable")),"Posible",IF(AND(OR(AD35="Directamente",AD35="Indirectamente",AD35="No Disminuye"),(AB35="Moderado"),(AC35="Directamente"),(G35="Casi Seguro")),"Probable",IF(AND(AD35="Directamente",AC35="No disminuye",AB35="Moderado"),G35,IF(AB35="Débil",G35," ESTA COMBINACION NO ESTÁ CONTEMPLADA EN LA METODOLOGÍA "))))))))))</f>
        <v>Rara vez</v>
      </c>
      <c r="AF35" s="750" t="str">
        <f>IF(AND(OR(AD35="Directamente",AD35="Indirectamente",AD35="No Disminuye"),AB35="Moderado",AC35="Directamente",(OR(G35="Raro",G35="Improbable"))),"Raro",IF(AND(OR(AD35="Directamente",AD35="Indirectamente",AD35="No Disminuye"),(AB35="Moderado"),(AC35="Directamente"),(G35="Posible")),"Improbable",IF(AND(OR(AD35="Directamente",AD35="Indirectamente",AD35="No Disminuye"),(AB35="Moderado"),(AC35="Directamente"),(G35="Probable")),"Posible",IF(AND(OR(AD35="Directamente",AD35="Indirectamente",AD35="No Disminuye"),(AB35="Moderado"),(AC35="Directamente"),(G35="Casi Seguro")),"Probable",IF(AND(AD35="Directamente",AC35="No disminuye",AB35="Moderado"),G35," ")))))</f>
        <v xml:space="preserve"> </v>
      </c>
      <c r="AG35" s="750" t="str">
        <f>K35</f>
        <v>Catastrófico</v>
      </c>
      <c r="AH35" s="750" t="str">
        <f>IF(AND(EXACT(AE35,"Rara vez"),(EXACT(AG35,"Moderado"))),"Moderado",IF(AND(EXACT(AE35,"Rara vez"),(EXACT(AG35,"Mayor"))),"Alto",IF(AND(EXACT(AE35,"Rara vez"),(EXACT(AG35,"Catastrófico"))),"Extremo",IF(AND(EXACT(AE35,"Improbable"),(EXACT(AG35,"Moderado"))),"Moderado",IF(AND(EXACT(AE35,"Improbable"),(EXACT(AG35,"Mayor"))),"Alto",IF(AND(EXACT(AE35,"Improbable"),(EXACT(AG35,"Catastrófico"))),"Extremo",IF(AND(EXACT(AE35,"Posible"),(EXACT(AG35,"Moderado"))),"Alto",IF(AND(EXACT(AE35,"Posible"),(EXACT(AG35,"Mayor"))),"Extremo",IF(AND(EXACT(AE35,"Posible"),(EXACT(AG35,"Catastrófico"))),"Extremo",IF(AND(EXACT(AE35,"Probable"),(EXACT(AG35,"Moderado"))),"Alto",IF(AND(EXACT(AE35,"Probable"),(EXACT(AG35,"Mayor"))),"Extremo",IF(AND(EXACT(AE35,"Probable"),(EXACT(AG35,"Catastrófico"))),"Extremo",IF(AND(EXACT(AE35,"Casi Seguro"),(EXACT(AG35,"Moderado"))),"Extremo",IF(AND(EXACT(AE35,"Casi Seguro"),(EXACT(AG35,"Mayor"))),"Extremo",IF(AND(EXACT(AE35,"Casi Seguro"),(EXACT(AG35,"Catastrófico"))),"Extremo","")))))))))))))))</f>
        <v>Extremo</v>
      </c>
      <c r="AI35" s="767" t="str">
        <f>IF(EXACT(L35,"Bajo"),"Evitar el Riesgo, Reducir el Riesgo, Compartir el Riesg",IF(EXACT(L35,"Moderado"),"Evitar el Riesgo, Reducir el Riesgo, Compartir el Riesgo",IF(EXACT(L35,"Alto"),"Evitar el Riesgo, Reducir el Riesgo, Compartir el Riesgo",IF(EXACT(L35,"Extremo"),"Evitar el Riesgo, Reducir el Riesgo, Compartir el Riesgo",""))))</f>
        <v>Evitar el Riesgo, Reducir el Riesgo, Compartir el Riesgo</v>
      </c>
      <c r="AJ35" s="776" t="s">
        <v>589</v>
      </c>
      <c r="AK35" s="772">
        <v>43132</v>
      </c>
      <c r="AL35" s="772">
        <v>43465</v>
      </c>
      <c r="AM35" s="775" t="s">
        <v>550</v>
      </c>
      <c r="AN35" s="859" t="s">
        <v>590</v>
      </c>
      <c r="AO35" s="850"/>
      <c r="AP35" s="748"/>
      <c r="AQ35" s="748"/>
      <c r="AR35" s="748"/>
      <c r="AS35" s="748"/>
      <c r="AT35" s="748"/>
      <c r="AU35" s="748"/>
      <c r="AV35" s="748"/>
      <c r="AW35" s="748"/>
      <c r="AX35" s="748"/>
      <c r="AY35" s="748"/>
      <c r="AZ35" s="840"/>
      <c r="BA35" s="826"/>
      <c r="BB35" s="844"/>
      <c r="BC35" s="844"/>
      <c r="BD35" s="844"/>
      <c r="BE35" s="847"/>
    </row>
    <row r="36" spans="1:57" ht="30" customHeight="1" thickBot="1">
      <c r="A36" s="789"/>
      <c r="B36" s="1129"/>
      <c r="C36" s="1022"/>
      <c r="D36" s="1035"/>
      <c r="E36" s="1022"/>
      <c r="F36" s="1054"/>
      <c r="G36" s="975"/>
      <c r="H36" s="24" t="s">
        <v>552</v>
      </c>
      <c r="I36" s="63" t="s">
        <v>538</v>
      </c>
      <c r="J36" s="877"/>
      <c r="K36" s="803"/>
      <c r="L36" s="750"/>
      <c r="M36" s="767"/>
      <c r="N36" s="870"/>
      <c r="O36" s="811"/>
      <c r="P36" s="26" t="s">
        <v>553</v>
      </c>
      <c r="Q36" s="22" t="s">
        <v>554</v>
      </c>
      <c r="R36" s="22">
        <f>+IFERROR(VLOOKUP(Q36,[3]DATOS!$E$2:$F$17,2,FALSE),"")</f>
        <v>15</v>
      </c>
      <c r="S36" s="813"/>
      <c r="T36" s="816"/>
      <c r="U36" s="816"/>
      <c r="V36" s="816"/>
      <c r="W36" s="816"/>
      <c r="X36" s="744"/>
      <c r="Y36" s="750"/>
      <c r="Z36" s="744"/>
      <c r="AA36" s="891"/>
      <c r="AB36" s="758"/>
      <c r="AC36" s="891"/>
      <c r="AD36" s="891"/>
      <c r="AE36" s="750"/>
      <c r="AF36" s="750"/>
      <c r="AG36" s="750"/>
      <c r="AH36" s="750"/>
      <c r="AI36" s="767"/>
      <c r="AJ36" s="770"/>
      <c r="AK36" s="772"/>
      <c r="AL36" s="772"/>
      <c r="AM36" s="775"/>
      <c r="AN36" s="859"/>
      <c r="AO36" s="851"/>
      <c r="AP36" s="744"/>
      <c r="AQ36" s="744"/>
      <c r="AR36" s="744"/>
      <c r="AS36" s="744"/>
      <c r="AT36" s="744"/>
      <c r="AU36" s="744"/>
      <c r="AV36" s="744"/>
      <c r="AW36" s="744"/>
      <c r="AX36" s="744"/>
      <c r="AY36" s="744"/>
      <c r="AZ36" s="841"/>
      <c r="BA36" s="827"/>
      <c r="BB36" s="845"/>
      <c r="BC36" s="845"/>
      <c r="BD36" s="845"/>
      <c r="BE36" s="848"/>
    </row>
    <row r="37" spans="1:57" ht="30" customHeight="1" thickBot="1">
      <c r="A37" s="789"/>
      <c r="B37" s="1129"/>
      <c r="C37" s="1022"/>
      <c r="D37" s="1035"/>
      <c r="E37" s="1022"/>
      <c r="F37" s="1054"/>
      <c r="G37" s="975"/>
      <c r="H37" s="24" t="s">
        <v>555</v>
      </c>
      <c r="I37" s="63" t="s">
        <v>538</v>
      </c>
      <c r="J37" s="877"/>
      <c r="K37" s="803"/>
      <c r="L37" s="750"/>
      <c r="M37" s="767"/>
      <c r="N37" s="870"/>
      <c r="O37" s="811"/>
      <c r="P37" s="26" t="s">
        <v>556</v>
      </c>
      <c r="Q37" s="22" t="s">
        <v>557</v>
      </c>
      <c r="R37" s="22">
        <f>+IFERROR(VLOOKUP(Q37,[3]DATOS!$E$2:$F$17,2,FALSE),"")</f>
        <v>15</v>
      </c>
      <c r="S37" s="813"/>
      <c r="T37" s="816"/>
      <c r="U37" s="816"/>
      <c r="V37" s="816"/>
      <c r="W37" s="816"/>
      <c r="X37" s="744"/>
      <c r="Y37" s="750"/>
      <c r="Z37" s="744"/>
      <c r="AA37" s="891"/>
      <c r="AB37" s="758"/>
      <c r="AC37" s="891"/>
      <c r="AD37" s="891"/>
      <c r="AE37" s="750"/>
      <c r="AF37" s="750"/>
      <c r="AG37" s="750"/>
      <c r="AH37" s="750"/>
      <c r="AI37" s="767"/>
      <c r="AJ37" s="770"/>
      <c r="AK37" s="772"/>
      <c r="AL37" s="772"/>
      <c r="AM37" s="775"/>
      <c r="AN37" s="859"/>
      <c r="AO37" s="851"/>
      <c r="AP37" s="744"/>
      <c r="AQ37" s="744"/>
      <c r="AR37" s="744"/>
      <c r="AS37" s="744"/>
      <c r="AT37" s="744"/>
      <c r="AU37" s="744"/>
      <c r="AV37" s="744"/>
      <c r="AW37" s="744"/>
      <c r="AX37" s="744"/>
      <c r="AY37" s="744"/>
      <c r="AZ37" s="841"/>
      <c r="BA37" s="827"/>
      <c r="BB37" s="845"/>
      <c r="BC37" s="845"/>
      <c r="BD37" s="845"/>
      <c r="BE37" s="848"/>
    </row>
    <row r="38" spans="1:57" ht="30" customHeight="1" thickBot="1">
      <c r="A38" s="789"/>
      <c r="B38" s="1129"/>
      <c r="C38" s="1022"/>
      <c r="D38" s="1035"/>
      <c r="E38" s="1022"/>
      <c r="F38" s="1054"/>
      <c r="G38" s="975"/>
      <c r="H38" s="24" t="s">
        <v>558</v>
      </c>
      <c r="I38" s="63" t="s">
        <v>559</v>
      </c>
      <c r="J38" s="877"/>
      <c r="K38" s="803"/>
      <c r="L38" s="750"/>
      <c r="M38" s="767"/>
      <c r="N38" s="870"/>
      <c r="O38" s="811"/>
      <c r="P38" s="26" t="s">
        <v>560</v>
      </c>
      <c r="Q38" s="22" t="s">
        <v>561</v>
      </c>
      <c r="R38" s="22">
        <f>+IFERROR(VLOOKUP(Q38,[3]DATOS!$E$2:$F$17,2,FALSE),"")</f>
        <v>15</v>
      </c>
      <c r="S38" s="813"/>
      <c r="T38" s="816"/>
      <c r="U38" s="816"/>
      <c r="V38" s="816"/>
      <c r="W38" s="816"/>
      <c r="X38" s="744"/>
      <c r="Y38" s="750"/>
      <c r="Z38" s="744"/>
      <c r="AA38" s="891"/>
      <c r="AB38" s="758"/>
      <c r="AC38" s="891"/>
      <c r="AD38" s="891"/>
      <c r="AE38" s="750"/>
      <c r="AF38" s="750"/>
      <c r="AG38" s="750"/>
      <c r="AH38" s="750"/>
      <c r="AI38" s="767"/>
      <c r="AJ38" s="770"/>
      <c r="AK38" s="772"/>
      <c r="AL38" s="772"/>
      <c r="AM38" s="775"/>
      <c r="AN38" s="859"/>
      <c r="AO38" s="851"/>
      <c r="AP38" s="744"/>
      <c r="AQ38" s="744"/>
      <c r="AR38" s="744"/>
      <c r="AS38" s="744"/>
      <c r="AT38" s="744"/>
      <c r="AU38" s="744"/>
      <c r="AV38" s="744"/>
      <c r="AW38" s="744"/>
      <c r="AX38" s="744"/>
      <c r="AY38" s="744"/>
      <c r="AZ38" s="841"/>
      <c r="BA38" s="827"/>
      <c r="BB38" s="845"/>
      <c r="BC38" s="845"/>
      <c r="BD38" s="845"/>
      <c r="BE38" s="848"/>
    </row>
    <row r="39" spans="1:57" ht="30" customHeight="1" thickBot="1">
      <c r="A39" s="789"/>
      <c r="B39" s="1129"/>
      <c r="C39" s="1022"/>
      <c r="D39" s="1035"/>
      <c r="E39" s="1022"/>
      <c r="F39" s="1054"/>
      <c r="G39" s="975"/>
      <c r="H39" s="24" t="s">
        <v>562</v>
      </c>
      <c r="I39" s="63" t="s">
        <v>538</v>
      </c>
      <c r="J39" s="877"/>
      <c r="K39" s="803"/>
      <c r="L39" s="750"/>
      <c r="M39" s="767"/>
      <c r="N39" s="870"/>
      <c r="O39" s="811"/>
      <c r="P39" s="26" t="s">
        <v>563</v>
      </c>
      <c r="Q39" s="22" t="s">
        <v>564</v>
      </c>
      <c r="R39" s="22">
        <f>+IFERROR(VLOOKUP(Q39,[3]DATOS!$E$2:$F$17,2,FALSE),"")</f>
        <v>15</v>
      </c>
      <c r="S39" s="813"/>
      <c r="T39" s="816"/>
      <c r="U39" s="816"/>
      <c r="V39" s="816"/>
      <c r="W39" s="816"/>
      <c r="X39" s="744"/>
      <c r="Y39" s="750"/>
      <c r="Z39" s="744"/>
      <c r="AA39" s="891"/>
      <c r="AB39" s="758"/>
      <c r="AC39" s="891"/>
      <c r="AD39" s="891"/>
      <c r="AE39" s="750"/>
      <c r="AF39" s="750"/>
      <c r="AG39" s="750"/>
      <c r="AH39" s="750"/>
      <c r="AI39" s="767"/>
      <c r="AJ39" s="770"/>
      <c r="AK39" s="772"/>
      <c r="AL39" s="772"/>
      <c r="AM39" s="775"/>
      <c r="AN39" s="859"/>
      <c r="AO39" s="851"/>
      <c r="AP39" s="744"/>
      <c r="AQ39" s="744"/>
      <c r="AR39" s="744"/>
      <c r="AS39" s="744"/>
      <c r="AT39" s="744"/>
      <c r="AU39" s="744"/>
      <c r="AV39" s="744"/>
      <c r="AW39" s="744"/>
      <c r="AX39" s="744"/>
      <c r="AY39" s="744"/>
      <c r="AZ39" s="841"/>
      <c r="BA39" s="827"/>
      <c r="BB39" s="845"/>
      <c r="BC39" s="845"/>
      <c r="BD39" s="845"/>
      <c r="BE39" s="848"/>
    </row>
    <row r="40" spans="1:57" ht="30" customHeight="1" thickBot="1">
      <c r="A40" s="789"/>
      <c r="B40" s="1129"/>
      <c r="C40" s="1022"/>
      <c r="D40" s="1035"/>
      <c r="E40" s="1022"/>
      <c r="F40" s="1054"/>
      <c r="G40" s="975"/>
      <c r="H40" s="24" t="s">
        <v>565</v>
      </c>
      <c r="I40" s="63" t="s">
        <v>538</v>
      </c>
      <c r="J40" s="877"/>
      <c r="K40" s="803"/>
      <c r="L40" s="750"/>
      <c r="M40" s="767"/>
      <c r="N40" s="870"/>
      <c r="O40" s="811"/>
      <c r="P40" s="27" t="s">
        <v>566</v>
      </c>
      <c r="Q40" s="22" t="s">
        <v>567</v>
      </c>
      <c r="R40" s="22">
        <f>+IFERROR(VLOOKUP(Q40,[3]DATOS!$E$2:$F$17,2,FALSE),"")</f>
        <v>15</v>
      </c>
      <c r="S40" s="813"/>
      <c r="T40" s="816"/>
      <c r="U40" s="816"/>
      <c r="V40" s="816"/>
      <c r="W40" s="816"/>
      <c r="X40" s="744"/>
      <c r="Y40" s="750"/>
      <c r="Z40" s="744"/>
      <c r="AA40" s="891"/>
      <c r="AB40" s="758"/>
      <c r="AC40" s="891"/>
      <c r="AD40" s="891"/>
      <c r="AE40" s="750"/>
      <c r="AF40" s="750"/>
      <c r="AG40" s="750"/>
      <c r="AH40" s="750"/>
      <c r="AI40" s="767"/>
      <c r="AJ40" s="770"/>
      <c r="AK40" s="772"/>
      <c r="AL40" s="772"/>
      <c r="AM40" s="775"/>
      <c r="AN40" s="859"/>
      <c r="AO40" s="851"/>
      <c r="AP40" s="744"/>
      <c r="AQ40" s="744"/>
      <c r="AR40" s="744"/>
      <c r="AS40" s="744"/>
      <c r="AT40" s="744"/>
      <c r="AU40" s="744"/>
      <c r="AV40" s="744"/>
      <c r="AW40" s="744"/>
      <c r="AX40" s="744"/>
      <c r="AY40" s="744"/>
      <c r="AZ40" s="841"/>
      <c r="BA40" s="827"/>
      <c r="BB40" s="845"/>
      <c r="BC40" s="845"/>
      <c r="BD40" s="845"/>
      <c r="BE40" s="848"/>
    </row>
    <row r="41" spans="1:57" ht="30" customHeight="1" thickBot="1">
      <c r="A41" s="789"/>
      <c r="B41" s="1129"/>
      <c r="C41" s="1022"/>
      <c r="D41" s="1035"/>
      <c r="E41" s="1022"/>
      <c r="F41" s="1054"/>
      <c r="G41" s="975"/>
      <c r="H41" s="24" t="s">
        <v>568</v>
      </c>
      <c r="I41" s="63" t="s">
        <v>559</v>
      </c>
      <c r="J41" s="877"/>
      <c r="K41" s="803"/>
      <c r="L41" s="750"/>
      <c r="M41" s="767"/>
      <c r="N41" s="870"/>
      <c r="O41" s="811"/>
      <c r="P41" s="26" t="s">
        <v>569</v>
      </c>
      <c r="Q41" s="26" t="s">
        <v>570</v>
      </c>
      <c r="R41" s="26">
        <f>+IFERROR(VLOOKUP(Q41,[3]DATOS!$E$2:$F$17,2,FALSE),"")</f>
        <v>10</v>
      </c>
      <c r="S41" s="813"/>
      <c r="T41" s="816"/>
      <c r="U41" s="816"/>
      <c r="V41" s="816"/>
      <c r="W41" s="816"/>
      <c r="X41" s="744"/>
      <c r="Y41" s="750"/>
      <c r="Z41" s="744"/>
      <c r="AA41" s="891"/>
      <c r="AB41" s="758"/>
      <c r="AC41" s="891"/>
      <c r="AD41" s="891"/>
      <c r="AE41" s="750"/>
      <c r="AF41" s="750"/>
      <c r="AG41" s="750"/>
      <c r="AH41" s="750"/>
      <c r="AI41" s="767"/>
      <c r="AJ41" s="770"/>
      <c r="AK41" s="772"/>
      <c r="AL41" s="772"/>
      <c r="AM41" s="775"/>
      <c r="AN41" s="859"/>
      <c r="AO41" s="851"/>
      <c r="AP41" s="744"/>
      <c r="AQ41" s="744"/>
      <c r="AR41" s="744"/>
      <c r="AS41" s="744"/>
      <c r="AT41" s="744"/>
      <c r="AU41" s="744"/>
      <c r="AV41" s="744"/>
      <c r="AW41" s="744"/>
      <c r="AX41" s="744"/>
      <c r="AY41" s="744"/>
      <c r="AZ41" s="841"/>
      <c r="BA41" s="827"/>
      <c r="BB41" s="845"/>
      <c r="BC41" s="845"/>
      <c r="BD41" s="845"/>
      <c r="BE41" s="848"/>
    </row>
    <row r="42" spans="1:57" ht="72" customHeight="1" thickBot="1">
      <c r="A42" s="789"/>
      <c r="B42" s="1129"/>
      <c r="C42" s="1022"/>
      <c r="D42" s="1035"/>
      <c r="E42" s="1052"/>
      <c r="F42" s="1054"/>
      <c r="G42" s="975"/>
      <c r="H42" s="24" t="s">
        <v>571</v>
      </c>
      <c r="I42" s="63" t="s">
        <v>538</v>
      </c>
      <c r="J42" s="877"/>
      <c r="K42" s="803"/>
      <c r="L42" s="750"/>
      <c r="M42" s="767"/>
      <c r="N42" s="870"/>
      <c r="O42" s="811"/>
      <c r="P42" s="25"/>
      <c r="Q42" s="25"/>
      <c r="R42" s="25"/>
      <c r="S42" s="814"/>
      <c r="T42" s="816"/>
      <c r="U42" s="816"/>
      <c r="V42" s="816"/>
      <c r="W42" s="816"/>
      <c r="X42" s="744"/>
      <c r="Y42" s="751"/>
      <c r="Z42" s="753"/>
      <c r="AA42" s="892"/>
      <c r="AB42" s="758"/>
      <c r="AC42" s="891"/>
      <c r="AD42" s="891"/>
      <c r="AE42" s="750"/>
      <c r="AF42" s="750"/>
      <c r="AG42" s="750"/>
      <c r="AH42" s="750"/>
      <c r="AI42" s="767"/>
      <c r="AJ42" s="770"/>
      <c r="AK42" s="773"/>
      <c r="AL42" s="773"/>
      <c r="AM42" s="776"/>
      <c r="AN42" s="859"/>
      <c r="AO42" s="852"/>
      <c r="AP42" s="753"/>
      <c r="AQ42" s="753"/>
      <c r="AR42" s="753"/>
      <c r="AS42" s="753"/>
      <c r="AT42" s="753"/>
      <c r="AU42" s="753"/>
      <c r="AV42" s="753"/>
      <c r="AW42" s="753"/>
      <c r="AX42" s="753"/>
      <c r="AY42" s="753"/>
      <c r="AZ42" s="842"/>
      <c r="BA42" s="828"/>
      <c r="BB42" s="846"/>
      <c r="BC42" s="846"/>
      <c r="BD42" s="846"/>
      <c r="BE42" s="849"/>
    </row>
    <row r="43" spans="1:57" ht="30" customHeight="1" thickBot="1">
      <c r="A43" s="789"/>
      <c r="B43" s="1129"/>
      <c r="C43" s="1022"/>
      <c r="D43" s="1035"/>
      <c r="E43" s="1056"/>
      <c r="F43" s="1054"/>
      <c r="G43" s="975"/>
      <c r="H43" s="24" t="s">
        <v>572</v>
      </c>
      <c r="I43" s="63" t="s">
        <v>538</v>
      </c>
      <c r="J43" s="877"/>
      <c r="K43" s="803"/>
      <c r="L43" s="750"/>
      <c r="M43" s="767"/>
      <c r="N43" s="870"/>
      <c r="O43" s="749"/>
      <c r="P43" s="22"/>
      <c r="Q43" s="22"/>
      <c r="R43" s="22"/>
      <c r="S43" s="743"/>
      <c r="T43" s="743"/>
      <c r="U43" s="743"/>
      <c r="V43" s="743"/>
      <c r="W43" s="743"/>
      <c r="X43" s="744"/>
      <c r="Y43" s="780"/>
      <c r="Z43" s="781"/>
      <c r="AA43" s="780"/>
      <c r="AB43" s="758"/>
      <c r="AC43" s="891"/>
      <c r="AD43" s="891"/>
      <c r="AE43" s="750"/>
      <c r="AF43" s="750"/>
      <c r="AG43" s="750"/>
      <c r="AH43" s="750"/>
      <c r="AI43" s="767"/>
      <c r="AJ43" s="770"/>
      <c r="AK43" s="866"/>
      <c r="AL43" s="866"/>
      <c r="AM43" s="811"/>
      <c r="AN43" s="859"/>
      <c r="AO43" s="867"/>
      <c r="AP43" s="816"/>
      <c r="AQ43" s="816"/>
      <c r="AR43" s="816"/>
      <c r="AS43" s="816"/>
      <c r="AT43" s="816"/>
      <c r="AU43" s="816"/>
      <c r="AV43" s="816"/>
      <c r="AW43" s="816"/>
      <c r="AX43" s="816"/>
      <c r="AY43" s="816"/>
      <c r="AZ43" s="854"/>
      <c r="BA43" s="833"/>
      <c r="BB43" s="831"/>
      <c r="BC43" s="831"/>
      <c r="BD43" s="831"/>
      <c r="BE43" s="824"/>
    </row>
    <row r="44" spans="1:57" ht="30" customHeight="1" thickBot="1">
      <c r="A44" s="789"/>
      <c r="B44" s="1129"/>
      <c r="C44" s="1022"/>
      <c r="D44" s="1035"/>
      <c r="E44" s="975"/>
      <c r="F44" s="1054"/>
      <c r="G44" s="975"/>
      <c r="H44" s="24" t="s">
        <v>573</v>
      </c>
      <c r="I44" s="63" t="s">
        <v>538</v>
      </c>
      <c r="J44" s="877"/>
      <c r="K44" s="803"/>
      <c r="L44" s="750"/>
      <c r="M44" s="767"/>
      <c r="N44" s="870"/>
      <c r="O44" s="750"/>
      <c r="P44" s="23"/>
      <c r="Q44" s="22"/>
      <c r="R44" s="22"/>
      <c r="S44" s="744"/>
      <c r="T44" s="744"/>
      <c r="U44" s="744"/>
      <c r="V44" s="744"/>
      <c r="W44" s="744"/>
      <c r="X44" s="744"/>
      <c r="Y44" s="750"/>
      <c r="Z44" s="744"/>
      <c r="AA44" s="750"/>
      <c r="AB44" s="758"/>
      <c r="AC44" s="891"/>
      <c r="AD44" s="891"/>
      <c r="AE44" s="750"/>
      <c r="AF44" s="750"/>
      <c r="AG44" s="750"/>
      <c r="AH44" s="750"/>
      <c r="AI44" s="767"/>
      <c r="AJ44" s="770"/>
      <c r="AK44" s="866"/>
      <c r="AL44" s="866"/>
      <c r="AM44" s="811"/>
      <c r="AN44" s="859"/>
      <c r="AO44" s="867"/>
      <c r="AP44" s="816"/>
      <c r="AQ44" s="816"/>
      <c r="AR44" s="816"/>
      <c r="AS44" s="816"/>
      <c r="AT44" s="816"/>
      <c r="AU44" s="816"/>
      <c r="AV44" s="816"/>
      <c r="AW44" s="816"/>
      <c r="AX44" s="816"/>
      <c r="AY44" s="816"/>
      <c r="AZ44" s="854"/>
      <c r="BA44" s="833"/>
      <c r="BB44" s="831"/>
      <c r="BC44" s="831"/>
      <c r="BD44" s="831"/>
      <c r="BE44" s="824"/>
    </row>
    <row r="45" spans="1:57" ht="30" customHeight="1" thickBot="1">
      <c r="A45" s="789"/>
      <c r="B45" s="1129"/>
      <c r="C45" s="1022"/>
      <c r="D45" s="1035"/>
      <c r="E45" s="975"/>
      <c r="F45" s="1054"/>
      <c r="G45" s="975"/>
      <c r="H45" s="24" t="s">
        <v>574</v>
      </c>
      <c r="I45" s="63" t="s">
        <v>538</v>
      </c>
      <c r="J45" s="877"/>
      <c r="K45" s="803"/>
      <c r="L45" s="750"/>
      <c r="M45" s="767"/>
      <c r="N45" s="870"/>
      <c r="O45" s="750"/>
      <c r="P45" s="23"/>
      <c r="Q45" s="22"/>
      <c r="R45" s="22"/>
      <c r="S45" s="744"/>
      <c r="T45" s="744"/>
      <c r="U45" s="744"/>
      <c r="V45" s="744"/>
      <c r="W45" s="744"/>
      <c r="X45" s="744"/>
      <c r="Y45" s="750"/>
      <c r="Z45" s="744"/>
      <c r="AA45" s="750"/>
      <c r="AB45" s="758"/>
      <c r="AC45" s="891"/>
      <c r="AD45" s="891"/>
      <c r="AE45" s="750"/>
      <c r="AF45" s="750"/>
      <c r="AG45" s="750"/>
      <c r="AH45" s="750"/>
      <c r="AI45" s="767"/>
      <c r="AJ45" s="770"/>
      <c r="AK45" s="866"/>
      <c r="AL45" s="866"/>
      <c r="AM45" s="811"/>
      <c r="AN45" s="859"/>
      <c r="AO45" s="867"/>
      <c r="AP45" s="816"/>
      <c r="AQ45" s="816"/>
      <c r="AR45" s="816"/>
      <c r="AS45" s="816"/>
      <c r="AT45" s="816"/>
      <c r="AU45" s="816"/>
      <c r="AV45" s="816"/>
      <c r="AW45" s="816"/>
      <c r="AX45" s="816"/>
      <c r="AY45" s="816"/>
      <c r="AZ45" s="854"/>
      <c r="BA45" s="833"/>
      <c r="BB45" s="831"/>
      <c r="BC45" s="831"/>
      <c r="BD45" s="831"/>
      <c r="BE45" s="824"/>
    </row>
    <row r="46" spans="1:57" ht="30" customHeight="1" thickBot="1">
      <c r="A46" s="789"/>
      <c r="B46" s="1129"/>
      <c r="C46" s="1022"/>
      <c r="D46" s="1035"/>
      <c r="E46" s="975"/>
      <c r="F46" s="1054"/>
      <c r="G46" s="975"/>
      <c r="H46" s="24" t="s">
        <v>575</v>
      </c>
      <c r="I46" s="63" t="s">
        <v>538</v>
      </c>
      <c r="J46" s="877"/>
      <c r="K46" s="803"/>
      <c r="L46" s="750"/>
      <c r="M46" s="767"/>
      <c r="N46" s="870"/>
      <c r="O46" s="750"/>
      <c r="P46" s="23"/>
      <c r="Q46" s="22"/>
      <c r="R46" s="22"/>
      <c r="S46" s="744"/>
      <c r="T46" s="744"/>
      <c r="U46" s="744"/>
      <c r="V46" s="744"/>
      <c r="W46" s="744"/>
      <c r="X46" s="744"/>
      <c r="Y46" s="750"/>
      <c r="Z46" s="744"/>
      <c r="AA46" s="750"/>
      <c r="AB46" s="758"/>
      <c r="AC46" s="891"/>
      <c r="AD46" s="891"/>
      <c r="AE46" s="750"/>
      <c r="AF46" s="750"/>
      <c r="AG46" s="750"/>
      <c r="AH46" s="750"/>
      <c r="AI46" s="767"/>
      <c r="AJ46" s="770"/>
      <c r="AK46" s="866"/>
      <c r="AL46" s="866"/>
      <c r="AM46" s="811"/>
      <c r="AN46" s="859"/>
      <c r="AO46" s="867"/>
      <c r="AP46" s="816"/>
      <c r="AQ46" s="816"/>
      <c r="AR46" s="816"/>
      <c r="AS46" s="816"/>
      <c r="AT46" s="816"/>
      <c r="AU46" s="816"/>
      <c r="AV46" s="816"/>
      <c r="AW46" s="816"/>
      <c r="AX46" s="816"/>
      <c r="AY46" s="816"/>
      <c r="AZ46" s="854"/>
      <c r="BA46" s="833"/>
      <c r="BB46" s="831"/>
      <c r="BC46" s="831"/>
      <c r="BD46" s="831"/>
      <c r="BE46" s="824"/>
    </row>
    <row r="47" spans="1:57" ht="18.75" customHeight="1" thickBot="1">
      <c r="A47" s="789"/>
      <c r="B47" s="1129"/>
      <c r="C47" s="1022"/>
      <c r="D47" s="1035"/>
      <c r="E47" s="975"/>
      <c r="F47" s="1054"/>
      <c r="G47" s="975"/>
      <c r="H47" s="746" t="s">
        <v>576</v>
      </c>
      <c r="I47" s="63" t="s">
        <v>538</v>
      </c>
      <c r="J47" s="877"/>
      <c r="K47" s="803"/>
      <c r="L47" s="750"/>
      <c r="M47" s="767"/>
      <c r="N47" s="870"/>
      <c r="O47" s="750"/>
      <c r="P47" s="23"/>
      <c r="Q47" s="22"/>
      <c r="R47" s="22"/>
      <c r="S47" s="744"/>
      <c r="T47" s="744"/>
      <c r="U47" s="744"/>
      <c r="V47" s="744"/>
      <c r="W47" s="744"/>
      <c r="X47" s="744"/>
      <c r="Y47" s="750"/>
      <c r="Z47" s="744"/>
      <c r="AA47" s="750"/>
      <c r="AB47" s="758"/>
      <c r="AC47" s="891"/>
      <c r="AD47" s="891"/>
      <c r="AE47" s="750"/>
      <c r="AF47" s="750"/>
      <c r="AG47" s="750"/>
      <c r="AH47" s="750"/>
      <c r="AI47" s="767"/>
      <c r="AJ47" s="770"/>
      <c r="AK47" s="866"/>
      <c r="AL47" s="866"/>
      <c r="AM47" s="811"/>
      <c r="AN47" s="859"/>
      <c r="AO47" s="867"/>
      <c r="AP47" s="816"/>
      <c r="AQ47" s="816"/>
      <c r="AR47" s="816"/>
      <c r="AS47" s="816"/>
      <c r="AT47" s="816"/>
      <c r="AU47" s="816"/>
      <c r="AV47" s="816"/>
      <c r="AW47" s="816"/>
      <c r="AX47" s="816"/>
      <c r="AY47" s="816"/>
      <c r="AZ47" s="854"/>
      <c r="BA47" s="833"/>
      <c r="BB47" s="831"/>
      <c r="BC47" s="831"/>
      <c r="BD47" s="831"/>
      <c r="BE47" s="824"/>
    </row>
    <row r="48" spans="1:57" ht="45.75" customHeight="1" thickBot="1">
      <c r="A48" s="789"/>
      <c r="B48" s="1129"/>
      <c r="C48" s="1022"/>
      <c r="D48" s="1035"/>
      <c r="E48" s="975"/>
      <c r="F48" s="1054"/>
      <c r="G48" s="975"/>
      <c r="H48" s="746"/>
      <c r="I48" s="63" t="s">
        <v>538</v>
      </c>
      <c r="J48" s="877"/>
      <c r="K48" s="803"/>
      <c r="L48" s="750"/>
      <c r="M48" s="767"/>
      <c r="N48" s="870"/>
      <c r="O48" s="750"/>
      <c r="P48" s="23"/>
      <c r="Q48" s="22"/>
      <c r="R48" s="22"/>
      <c r="S48" s="744"/>
      <c r="T48" s="744"/>
      <c r="U48" s="744"/>
      <c r="V48" s="744"/>
      <c r="W48" s="744"/>
      <c r="X48" s="744"/>
      <c r="Y48" s="750"/>
      <c r="Z48" s="744"/>
      <c r="AA48" s="750"/>
      <c r="AB48" s="758"/>
      <c r="AC48" s="891"/>
      <c r="AD48" s="891"/>
      <c r="AE48" s="750"/>
      <c r="AF48" s="750"/>
      <c r="AG48" s="750"/>
      <c r="AH48" s="750"/>
      <c r="AI48" s="767"/>
      <c r="AJ48" s="770"/>
      <c r="AK48" s="866"/>
      <c r="AL48" s="866"/>
      <c r="AM48" s="811"/>
      <c r="AN48" s="859"/>
      <c r="AO48" s="867"/>
      <c r="AP48" s="816"/>
      <c r="AQ48" s="816"/>
      <c r="AR48" s="816"/>
      <c r="AS48" s="816"/>
      <c r="AT48" s="816"/>
      <c r="AU48" s="816"/>
      <c r="AV48" s="816"/>
      <c r="AW48" s="816"/>
      <c r="AX48" s="816"/>
      <c r="AY48" s="816"/>
      <c r="AZ48" s="854"/>
      <c r="BA48" s="833"/>
      <c r="BB48" s="831"/>
      <c r="BC48" s="831"/>
      <c r="BD48" s="831"/>
      <c r="BE48" s="824"/>
    </row>
    <row r="49" spans="1:57" ht="27.75" customHeight="1" thickBot="1">
      <c r="A49" s="789"/>
      <c r="B49" s="1129"/>
      <c r="C49" s="1022"/>
      <c r="D49" s="1035"/>
      <c r="E49" s="975"/>
      <c r="F49" s="1054"/>
      <c r="G49" s="975"/>
      <c r="H49" s="864" t="s">
        <v>577</v>
      </c>
      <c r="I49" s="63" t="s">
        <v>538</v>
      </c>
      <c r="J49" s="877"/>
      <c r="K49" s="803"/>
      <c r="L49" s="750"/>
      <c r="M49" s="767"/>
      <c r="N49" s="870"/>
      <c r="O49" s="750"/>
      <c r="P49" s="23"/>
      <c r="Q49" s="26"/>
      <c r="R49" s="22"/>
      <c r="S49" s="744"/>
      <c r="T49" s="744"/>
      <c r="U49" s="744"/>
      <c r="V49" s="744"/>
      <c r="W49" s="744"/>
      <c r="X49" s="744"/>
      <c r="Y49" s="750"/>
      <c r="Z49" s="744"/>
      <c r="AA49" s="750"/>
      <c r="AB49" s="758"/>
      <c r="AC49" s="891"/>
      <c r="AD49" s="891"/>
      <c r="AE49" s="750"/>
      <c r="AF49" s="750"/>
      <c r="AG49" s="750"/>
      <c r="AH49" s="750"/>
      <c r="AI49" s="767"/>
      <c r="AJ49" s="770"/>
      <c r="AK49" s="866"/>
      <c r="AL49" s="866"/>
      <c r="AM49" s="811"/>
      <c r="AN49" s="859"/>
      <c r="AO49" s="867"/>
      <c r="AP49" s="816"/>
      <c r="AQ49" s="816"/>
      <c r="AR49" s="816"/>
      <c r="AS49" s="816"/>
      <c r="AT49" s="816"/>
      <c r="AU49" s="816"/>
      <c r="AV49" s="816"/>
      <c r="AW49" s="816"/>
      <c r="AX49" s="816"/>
      <c r="AY49" s="816"/>
      <c r="AZ49" s="854"/>
      <c r="BA49" s="833"/>
      <c r="BB49" s="831"/>
      <c r="BC49" s="831"/>
      <c r="BD49" s="831"/>
      <c r="BE49" s="824"/>
    </row>
    <row r="50" spans="1:57" ht="26.25" customHeight="1" thickBot="1">
      <c r="A50" s="789"/>
      <c r="B50" s="1129"/>
      <c r="C50" s="1022"/>
      <c r="D50" s="1035"/>
      <c r="E50" s="975"/>
      <c r="F50" s="1054"/>
      <c r="G50" s="975"/>
      <c r="H50" s="865"/>
      <c r="I50" s="63" t="s">
        <v>538</v>
      </c>
      <c r="J50" s="877"/>
      <c r="K50" s="803"/>
      <c r="L50" s="750"/>
      <c r="M50" s="767"/>
      <c r="N50" s="797"/>
      <c r="O50" s="750"/>
      <c r="P50" s="743"/>
      <c r="Q50" s="743"/>
      <c r="R50" s="743"/>
      <c r="S50" s="744"/>
      <c r="T50" s="744"/>
      <c r="U50" s="744"/>
      <c r="V50" s="744"/>
      <c r="W50" s="744"/>
      <c r="X50" s="744"/>
      <c r="Y50" s="750"/>
      <c r="Z50" s="744"/>
      <c r="AA50" s="750"/>
      <c r="AB50" s="758"/>
      <c r="AC50" s="891"/>
      <c r="AD50" s="891"/>
      <c r="AE50" s="750"/>
      <c r="AF50" s="750"/>
      <c r="AG50" s="750"/>
      <c r="AH50" s="750"/>
      <c r="AI50" s="767"/>
      <c r="AJ50" s="888"/>
      <c r="AK50" s="837"/>
      <c r="AL50" s="837"/>
      <c r="AM50" s="780"/>
      <c r="AN50" s="859"/>
      <c r="AO50" s="867"/>
      <c r="AP50" s="816"/>
      <c r="AQ50" s="816"/>
      <c r="AR50" s="816"/>
      <c r="AS50" s="816"/>
      <c r="AT50" s="816"/>
      <c r="AU50" s="816"/>
      <c r="AV50" s="816"/>
      <c r="AW50" s="816"/>
      <c r="AX50" s="816"/>
      <c r="AY50" s="816"/>
      <c r="AZ50" s="854"/>
      <c r="BA50" s="833"/>
      <c r="BB50" s="831"/>
      <c r="BC50" s="831"/>
      <c r="BD50" s="831"/>
      <c r="BE50" s="824"/>
    </row>
    <row r="51" spans="1:57" ht="18.75" customHeight="1" thickBot="1">
      <c r="A51" s="789"/>
      <c r="B51" s="1129"/>
      <c r="C51" s="1022"/>
      <c r="D51" s="1035"/>
      <c r="E51" s="975"/>
      <c r="F51" s="1054"/>
      <c r="G51" s="975"/>
      <c r="H51" s="746" t="s">
        <v>578</v>
      </c>
      <c r="I51" s="63" t="s">
        <v>538</v>
      </c>
      <c r="J51" s="877"/>
      <c r="K51" s="803"/>
      <c r="L51" s="750"/>
      <c r="M51" s="767"/>
      <c r="N51" s="797"/>
      <c r="O51" s="750"/>
      <c r="P51" s="744"/>
      <c r="Q51" s="744"/>
      <c r="R51" s="744"/>
      <c r="S51" s="744"/>
      <c r="T51" s="744"/>
      <c r="U51" s="744"/>
      <c r="V51" s="744"/>
      <c r="W51" s="744"/>
      <c r="X51" s="744"/>
      <c r="Y51" s="750"/>
      <c r="Z51" s="744"/>
      <c r="AA51" s="750"/>
      <c r="AB51" s="758"/>
      <c r="AC51" s="891"/>
      <c r="AD51" s="891"/>
      <c r="AE51" s="750"/>
      <c r="AF51" s="750"/>
      <c r="AG51" s="750"/>
      <c r="AH51" s="750"/>
      <c r="AI51" s="767"/>
      <c r="AJ51" s="889"/>
      <c r="AK51" s="838"/>
      <c r="AL51" s="838"/>
      <c r="AM51" s="750"/>
      <c r="AN51" s="859"/>
      <c r="AO51" s="867"/>
      <c r="AP51" s="816"/>
      <c r="AQ51" s="816"/>
      <c r="AR51" s="816"/>
      <c r="AS51" s="816"/>
      <c r="AT51" s="816"/>
      <c r="AU51" s="816"/>
      <c r="AV51" s="816"/>
      <c r="AW51" s="816"/>
      <c r="AX51" s="816"/>
      <c r="AY51" s="816"/>
      <c r="AZ51" s="854"/>
      <c r="BA51" s="833"/>
      <c r="BB51" s="831"/>
      <c r="BC51" s="831"/>
      <c r="BD51" s="831"/>
      <c r="BE51" s="824"/>
    </row>
    <row r="52" spans="1:57" ht="9.75" customHeight="1" thickBot="1">
      <c r="A52" s="789"/>
      <c r="B52" s="1129"/>
      <c r="C52" s="1022"/>
      <c r="D52" s="1035"/>
      <c r="E52" s="975"/>
      <c r="F52" s="1054"/>
      <c r="G52" s="975"/>
      <c r="H52" s="746"/>
      <c r="I52" s="63" t="s">
        <v>538</v>
      </c>
      <c r="J52" s="877"/>
      <c r="K52" s="803"/>
      <c r="L52" s="750"/>
      <c r="M52" s="767"/>
      <c r="N52" s="797"/>
      <c r="O52" s="750"/>
      <c r="P52" s="744"/>
      <c r="Q52" s="744"/>
      <c r="R52" s="744"/>
      <c r="S52" s="744"/>
      <c r="T52" s="744"/>
      <c r="U52" s="744"/>
      <c r="V52" s="744"/>
      <c r="W52" s="744"/>
      <c r="X52" s="744"/>
      <c r="Y52" s="750"/>
      <c r="Z52" s="744"/>
      <c r="AA52" s="750"/>
      <c r="AB52" s="758"/>
      <c r="AC52" s="891"/>
      <c r="AD52" s="891"/>
      <c r="AE52" s="750"/>
      <c r="AF52" s="750"/>
      <c r="AG52" s="750"/>
      <c r="AH52" s="750"/>
      <c r="AI52" s="767"/>
      <c r="AJ52" s="889"/>
      <c r="AK52" s="838"/>
      <c r="AL52" s="838"/>
      <c r="AM52" s="750"/>
      <c r="AN52" s="859"/>
      <c r="AO52" s="867"/>
      <c r="AP52" s="816"/>
      <c r="AQ52" s="816"/>
      <c r="AR52" s="816"/>
      <c r="AS52" s="816"/>
      <c r="AT52" s="816"/>
      <c r="AU52" s="816"/>
      <c r="AV52" s="816"/>
      <c r="AW52" s="816"/>
      <c r="AX52" s="816"/>
      <c r="AY52" s="816"/>
      <c r="AZ52" s="854"/>
      <c r="BA52" s="833"/>
      <c r="BB52" s="831"/>
      <c r="BC52" s="831"/>
      <c r="BD52" s="831"/>
      <c r="BE52" s="824"/>
    </row>
    <row r="53" spans="1:57" ht="18.75" customHeight="1" thickBot="1">
      <c r="A53" s="789"/>
      <c r="B53" s="1129"/>
      <c r="C53" s="1022"/>
      <c r="D53" s="1035"/>
      <c r="E53" s="975"/>
      <c r="F53" s="1054"/>
      <c r="G53" s="975"/>
      <c r="H53" s="746" t="s">
        <v>579</v>
      </c>
      <c r="I53" s="63" t="s">
        <v>559</v>
      </c>
      <c r="J53" s="877"/>
      <c r="K53" s="803"/>
      <c r="L53" s="750"/>
      <c r="M53" s="767"/>
      <c r="N53" s="797"/>
      <c r="O53" s="750"/>
      <c r="P53" s="744"/>
      <c r="Q53" s="744"/>
      <c r="R53" s="744"/>
      <c r="S53" s="744"/>
      <c r="T53" s="744"/>
      <c r="U53" s="744"/>
      <c r="V53" s="744"/>
      <c r="W53" s="744"/>
      <c r="X53" s="744"/>
      <c r="Y53" s="750"/>
      <c r="Z53" s="744"/>
      <c r="AA53" s="750"/>
      <c r="AB53" s="758"/>
      <c r="AC53" s="891"/>
      <c r="AD53" s="891"/>
      <c r="AE53" s="750"/>
      <c r="AF53" s="750"/>
      <c r="AG53" s="750"/>
      <c r="AH53" s="750"/>
      <c r="AI53" s="767"/>
      <c r="AJ53" s="889"/>
      <c r="AK53" s="838"/>
      <c r="AL53" s="838"/>
      <c r="AM53" s="750"/>
      <c r="AN53" s="859"/>
      <c r="AO53" s="867"/>
      <c r="AP53" s="816"/>
      <c r="AQ53" s="816"/>
      <c r="AR53" s="816"/>
      <c r="AS53" s="816"/>
      <c r="AT53" s="816"/>
      <c r="AU53" s="816"/>
      <c r="AV53" s="816"/>
      <c r="AW53" s="816"/>
      <c r="AX53" s="816"/>
      <c r="AY53" s="816"/>
      <c r="AZ53" s="854"/>
      <c r="BA53" s="833"/>
      <c r="BB53" s="831"/>
      <c r="BC53" s="831"/>
      <c r="BD53" s="831"/>
      <c r="BE53" s="824"/>
    </row>
    <row r="54" spans="1:57" ht="12.75" customHeight="1" thickBot="1">
      <c r="A54" s="789"/>
      <c r="B54" s="1129"/>
      <c r="C54" s="1022"/>
      <c r="D54" s="1035"/>
      <c r="E54" s="975"/>
      <c r="F54" s="1054"/>
      <c r="G54" s="975"/>
      <c r="H54" s="746"/>
      <c r="I54" s="63" t="s">
        <v>559</v>
      </c>
      <c r="J54" s="877"/>
      <c r="K54" s="803"/>
      <c r="L54" s="750"/>
      <c r="M54" s="767"/>
      <c r="N54" s="797"/>
      <c r="O54" s="750"/>
      <c r="P54" s="744"/>
      <c r="Q54" s="744"/>
      <c r="R54" s="744"/>
      <c r="S54" s="744"/>
      <c r="T54" s="744"/>
      <c r="U54" s="744"/>
      <c r="V54" s="744"/>
      <c r="W54" s="744"/>
      <c r="X54" s="744"/>
      <c r="Y54" s="750"/>
      <c r="Z54" s="744"/>
      <c r="AA54" s="750"/>
      <c r="AB54" s="758"/>
      <c r="AC54" s="891"/>
      <c r="AD54" s="891"/>
      <c r="AE54" s="750"/>
      <c r="AF54" s="750"/>
      <c r="AG54" s="750"/>
      <c r="AH54" s="750"/>
      <c r="AI54" s="767"/>
      <c r="AJ54" s="889"/>
      <c r="AK54" s="838"/>
      <c r="AL54" s="838"/>
      <c r="AM54" s="750"/>
      <c r="AN54" s="859"/>
      <c r="AO54" s="867"/>
      <c r="AP54" s="816"/>
      <c r="AQ54" s="816"/>
      <c r="AR54" s="816"/>
      <c r="AS54" s="816"/>
      <c r="AT54" s="816"/>
      <c r="AU54" s="816"/>
      <c r="AV54" s="816"/>
      <c r="AW54" s="816"/>
      <c r="AX54" s="816"/>
      <c r="AY54" s="816"/>
      <c r="AZ54" s="854"/>
      <c r="BA54" s="833"/>
      <c r="BB54" s="831"/>
      <c r="BC54" s="831"/>
      <c r="BD54" s="831"/>
      <c r="BE54" s="824"/>
    </row>
    <row r="55" spans="1:57" ht="18.75" customHeight="1" thickBot="1">
      <c r="A55" s="789"/>
      <c r="B55" s="1129"/>
      <c r="C55" s="1022"/>
      <c r="D55" s="1035"/>
      <c r="E55" s="975"/>
      <c r="F55" s="1054"/>
      <c r="G55" s="975"/>
      <c r="H55" s="746" t="s">
        <v>580</v>
      </c>
      <c r="I55" s="63" t="s">
        <v>559</v>
      </c>
      <c r="J55" s="877"/>
      <c r="K55" s="803"/>
      <c r="L55" s="750"/>
      <c r="M55" s="767"/>
      <c r="N55" s="797"/>
      <c r="O55" s="750"/>
      <c r="P55" s="744"/>
      <c r="Q55" s="744"/>
      <c r="R55" s="744"/>
      <c r="S55" s="744"/>
      <c r="T55" s="744"/>
      <c r="U55" s="744"/>
      <c r="V55" s="744"/>
      <c r="W55" s="744"/>
      <c r="X55" s="744"/>
      <c r="Y55" s="750"/>
      <c r="Z55" s="744"/>
      <c r="AA55" s="750"/>
      <c r="AB55" s="758"/>
      <c r="AC55" s="891"/>
      <c r="AD55" s="891"/>
      <c r="AE55" s="750"/>
      <c r="AF55" s="750"/>
      <c r="AG55" s="750"/>
      <c r="AH55" s="750"/>
      <c r="AI55" s="767"/>
      <c r="AJ55" s="889"/>
      <c r="AK55" s="838"/>
      <c r="AL55" s="838"/>
      <c r="AM55" s="750"/>
      <c r="AN55" s="859"/>
      <c r="AO55" s="867"/>
      <c r="AP55" s="816"/>
      <c r="AQ55" s="816"/>
      <c r="AR55" s="816"/>
      <c r="AS55" s="816"/>
      <c r="AT55" s="816"/>
      <c r="AU55" s="816"/>
      <c r="AV55" s="816"/>
      <c r="AW55" s="816"/>
      <c r="AX55" s="816"/>
      <c r="AY55" s="816"/>
      <c r="AZ55" s="854"/>
      <c r="BA55" s="833"/>
      <c r="BB55" s="831"/>
      <c r="BC55" s="831"/>
      <c r="BD55" s="831"/>
      <c r="BE55" s="824"/>
    </row>
    <row r="56" spans="1:57" ht="12.75" customHeight="1" thickBot="1">
      <c r="A56" s="789"/>
      <c r="B56" s="1129"/>
      <c r="C56" s="1022"/>
      <c r="D56" s="1035"/>
      <c r="E56" s="975"/>
      <c r="F56" s="1054"/>
      <c r="G56" s="975"/>
      <c r="H56" s="746"/>
      <c r="I56" s="63"/>
      <c r="J56" s="877"/>
      <c r="K56" s="803"/>
      <c r="L56" s="750"/>
      <c r="M56" s="767"/>
      <c r="N56" s="797"/>
      <c r="O56" s="750"/>
      <c r="P56" s="744"/>
      <c r="Q56" s="744"/>
      <c r="R56" s="744"/>
      <c r="S56" s="744"/>
      <c r="T56" s="744"/>
      <c r="U56" s="744"/>
      <c r="V56" s="744"/>
      <c r="W56" s="744"/>
      <c r="X56" s="744"/>
      <c r="Y56" s="750"/>
      <c r="Z56" s="744"/>
      <c r="AA56" s="750"/>
      <c r="AB56" s="758"/>
      <c r="AC56" s="891"/>
      <c r="AD56" s="891"/>
      <c r="AE56" s="750"/>
      <c r="AF56" s="750"/>
      <c r="AG56" s="750"/>
      <c r="AH56" s="750"/>
      <c r="AI56" s="767"/>
      <c r="AJ56" s="889"/>
      <c r="AK56" s="838"/>
      <c r="AL56" s="838"/>
      <c r="AM56" s="750"/>
      <c r="AN56" s="859"/>
      <c r="AO56" s="867"/>
      <c r="AP56" s="816"/>
      <c r="AQ56" s="816"/>
      <c r="AR56" s="816"/>
      <c r="AS56" s="816"/>
      <c r="AT56" s="816"/>
      <c r="AU56" s="816"/>
      <c r="AV56" s="816"/>
      <c r="AW56" s="816"/>
      <c r="AX56" s="816"/>
      <c r="AY56" s="816"/>
      <c r="AZ56" s="854"/>
      <c r="BA56" s="833"/>
      <c r="BB56" s="831"/>
      <c r="BC56" s="831"/>
      <c r="BD56" s="831"/>
      <c r="BE56" s="824"/>
    </row>
    <row r="57" spans="1:57" ht="14.25" customHeight="1" thickBot="1">
      <c r="A57" s="789"/>
      <c r="B57" s="1129"/>
      <c r="C57" s="1022"/>
      <c r="D57" s="1035"/>
      <c r="E57" s="975"/>
      <c r="F57" s="1054"/>
      <c r="G57" s="975"/>
      <c r="H57" s="864" t="s">
        <v>581</v>
      </c>
      <c r="I57" s="63" t="s">
        <v>559</v>
      </c>
      <c r="J57" s="877"/>
      <c r="K57" s="803"/>
      <c r="L57" s="750"/>
      <c r="M57" s="767"/>
      <c r="N57" s="797"/>
      <c r="O57" s="750"/>
      <c r="P57" s="744"/>
      <c r="Q57" s="744"/>
      <c r="R57" s="744"/>
      <c r="S57" s="744"/>
      <c r="T57" s="744"/>
      <c r="U57" s="744"/>
      <c r="V57" s="744"/>
      <c r="W57" s="744"/>
      <c r="X57" s="744"/>
      <c r="Y57" s="750"/>
      <c r="Z57" s="744"/>
      <c r="AA57" s="750"/>
      <c r="AB57" s="758"/>
      <c r="AC57" s="891"/>
      <c r="AD57" s="891"/>
      <c r="AE57" s="750"/>
      <c r="AF57" s="750"/>
      <c r="AG57" s="750"/>
      <c r="AH57" s="750"/>
      <c r="AI57" s="767"/>
      <c r="AJ57" s="889"/>
      <c r="AK57" s="838"/>
      <c r="AL57" s="838"/>
      <c r="AM57" s="750"/>
      <c r="AN57" s="859"/>
      <c r="AO57" s="867"/>
      <c r="AP57" s="816"/>
      <c r="AQ57" s="816"/>
      <c r="AR57" s="816"/>
      <c r="AS57" s="816"/>
      <c r="AT57" s="816"/>
      <c r="AU57" s="816"/>
      <c r="AV57" s="816"/>
      <c r="AW57" s="816"/>
      <c r="AX57" s="816"/>
      <c r="AY57" s="816"/>
      <c r="AZ57" s="854"/>
      <c r="BA57" s="833"/>
      <c r="BB57" s="831"/>
      <c r="BC57" s="831"/>
      <c r="BD57" s="831"/>
      <c r="BE57" s="824"/>
    </row>
    <row r="58" spans="1:57" ht="13.5" customHeight="1" thickBot="1">
      <c r="A58" s="789"/>
      <c r="B58" s="1129"/>
      <c r="C58" s="1022"/>
      <c r="D58" s="1035"/>
      <c r="E58" s="975"/>
      <c r="F58" s="1054"/>
      <c r="G58" s="975"/>
      <c r="H58" s="865"/>
      <c r="I58" s="63"/>
      <c r="J58" s="877"/>
      <c r="K58" s="803"/>
      <c r="L58" s="750"/>
      <c r="M58" s="767"/>
      <c r="N58" s="797"/>
      <c r="O58" s="750"/>
      <c r="P58" s="744"/>
      <c r="Q58" s="744"/>
      <c r="R58" s="744"/>
      <c r="S58" s="744"/>
      <c r="T58" s="744"/>
      <c r="U58" s="744"/>
      <c r="V58" s="744"/>
      <c r="W58" s="744"/>
      <c r="X58" s="744"/>
      <c r="Y58" s="750"/>
      <c r="Z58" s="744"/>
      <c r="AA58" s="750"/>
      <c r="AB58" s="758"/>
      <c r="AC58" s="891"/>
      <c r="AD58" s="891"/>
      <c r="AE58" s="750"/>
      <c r="AF58" s="750"/>
      <c r="AG58" s="750"/>
      <c r="AH58" s="750"/>
      <c r="AI58" s="767"/>
      <c r="AJ58" s="889"/>
      <c r="AK58" s="838"/>
      <c r="AL58" s="838"/>
      <c r="AM58" s="750"/>
      <c r="AN58" s="859"/>
      <c r="AO58" s="867"/>
      <c r="AP58" s="816"/>
      <c r="AQ58" s="816"/>
      <c r="AR58" s="816"/>
      <c r="AS58" s="816"/>
      <c r="AT58" s="816"/>
      <c r="AU58" s="816"/>
      <c r="AV58" s="816"/>
      <c r="AW58" s="816"/>
      <c r="AX58" s="816"/>
      <c r="AY58" s="816"/>
      <c r="AZ58" s="854"/>
      <c r="BA58" s="833"/>
      <c r="BB58" s="831"/>
      <c r="BC58" s="831"/>
      <c r="BD58" s="831"/>
      <c r="BE58" s="824"/>
    </row>
    <row r="59" spans="1:57" ht="18.75" customHeight="1" thickBot="1">
      <c r="A59" s="789"/>
      <c r="B59" s="1129"/>
      <c r="C59" s="1022"/>
      <c r="D59" s="1035"/>
      <c r="E59" s="975"/>
      <c r="F59" s="1054"/>
      <c r="G59" s="975"/>
      <c r="H59" s="879" t="s">
        <v>582</v>
      </c>
      <c r="I59" s="63" t="s">
        <v>559</v>
      </c>
      <c r="J59" s="877"/>
      <c r="K59" s="803"/>
      <c r="L59" s="750"/>
      <c r="M59" s="767"/>
      <c r="N59" s="797"/>
      <c r="O59" s="750"/>
      <c r="P59" s="744"/>
      <c r="Q59" s="744"/>
      <c r="R59" s="744"/>
      <c r="S59" s="744"/>
      <c r="T59" s="744"/>
      <c r="U59" s="744"/>
      <c r="V59" s="744"/>
      <c r="W59" s="744"/>
      <c r="X59" s="744"/>
      <c r="Y59" s="750"/>
      <c r="Z59" s="744"/>
      <c r="AA59" s="750"/>
      <c r="AB59" s="758"/>
      <c r="AC59" s="891"/>
      <c r="AD59" s="891"/>
      <c r="AE59" s="750"/>
      <c r="AF59" s="750"/>
      <c r="AG59" s="750"/>
      <c r="AH59" s="750"/>
      <c r="AI59" s="767"/>
      <c r="AJ59" s="889"/>
      <c r="AK59" s="838"/>
      <c r="AL59" s="838"/>
      <c r="AM59" s="750"/>
      <c r="AN59" s="859"/>
      <c r="AO59" s="867"/>
      <c r="AP59" s="816"/>
      <c r="AQ59" s="816"/>
      <c r="AR59" s="816"/>
      <c r="AS59" s="816"/>
      <c r="AT59" s="816"/>
      <c r="AU59" s="816"/>
      <c r="AV59" s="816"/>
      <c r="AW59" s="816"/>
      <c r="AX59" s="816"/>
      <c r="AY59" s="816"/>
      <c r="AZ59" s="854"/>
      <c r="BA59" s="833"/>
      <c r="BB59" s="831"/>
      <c r="BC59" s="831"/>
      <c r="BD59" s="831"/>
      <c r="BE59" s="824"/>
    </row>
    <row r="60" spans="1:57" ht="15.75" customHeight="1" thickBot="1">
      <c r="A60" s="790"/>
      <c r="B60" s="1130"/>
      <c r="C60" s="1023"/>
      <c r="D60" s="1036"/>
      <c r="E60" s="976"/>
      <c r="F60" s="1055"/>
      <c r="G60" s="976"/>
      <c r="H60" s="880"/>
      <c r="I60" s="63" t="s">
        <v>559</v>
      </c>
      <c r="J60" s="878"/>
      <c r="K60" s="804"/>
      <c r="L60" s="765"/>
      <c r="M60" s="768"/>
      <c r="N60" s="798"/>
      <c r="O60" s="765"/>
      <c r="P60" s="745"/>
      <c r="Q60" s="745"/>
      <c r="R60" s="745"/>
      <c r="S60" s="745"/>
      <c r="T60" s="745"/>
      <c r="U60" s="745"/>
      <c r="V60" s="745"/>
      <c r="W60" s="745"/>
      <c r="X60" s="745"/>
      <c r="Y60" s="765"/>
      <c r="Z60" s="745"/>
      <c r="AA60" s="765"/>
      <c r="AB60" s="759"/>
      <c r="AC60" s="964"/>
      <c r="AD60" s="964"/>
      <c r="AE60" s="765"/>
      <c r="AF60" s="765"/>
      <c r="AG60" s="765"/>
      <c r="AH60" s="765"/>
      <c r="AI60" s="768"/>
      <c r="AJ60" s="890"/>
      <c r="AK60" s="839"/>
      <c r="AL60" s="839"/>
      <c r="AM60" s="765"/>
      <c r="AN60" s="860"/>
      <c r="AO60" s="868"/>
      <c r="AP60" s="853"/>
      <c r="AQ60" s="853"/>
      <c r="AR60" s="853"/>
      <c r="AS60" s="853"/>
      <c r="AT60" s="853"/>
      <c r="AU60" s="853"/>
      <c r="AV60" s="853"/>
      <c r="AW60" s="853"/>
      <c r="AX60" s="853"/>
      <c r="AY60" s="853"/>
      <c r="AZ60" s="855"/>
      <c r="BA60" s="843"/>
      <c r="BB60" s="832"/>
      <c r="BC60" s="832"/>
      <c r="BD60" s="832"/>
      <c r="BE60" s="825"/>
    </row>
    <row r="61" spans="1:57" ht="46.5" customHeight="1" thickBot="1">
      <c r="A61" s="1057">
        <v>3</v>
      </c>
      <c r="B61" s="1131" t="s">
        <v>591</v>
      </c>
      <c r="C61" s="1060" t="s">
        <v>592</v>
      </c>
      <c r="D61" s="1063" t="s">
        <v>533</v>
      </c>
      <c r="E61" s="749" t="s">
        <v>593</v>
      </c>
      <c r="F61" s="872" t="s">
        <v>594</v>
      </c>
      <c r="G61" s="796" t="s">
        <v>536</v>
      </c>
      <c r="H61" s="28" t="s">
        <v>537</v>
      </c>
      <c r="I61" s="63" t="s">
        <v>538</v>
      </c>
      <c r="J61" s="876">
        <f>COUNTIF(I61:I86,[3]DATOS!$D$24)</f>
        <v>26</v>
      </c>
      <c r="K61" s="802" t="str">
        <f>+IF(AND(J61&lt;6,J61&gt;0),"Moderado",IF(AND(J61&lt;12,J61&gt;5),"Mayor",IF(AND(J61&lt;20,J61&gt;11),"Catastrófico","Responda las Preguntas de Impacto")))</f>
        <v>Responda las Preguntas de Impacto</v>
      </c>
      <c r="L61" s="749" t="str">
        <f>IF(AND(EXACT(G61,"Rara vez"),(EXACT(K61,"Moderado"))),"Moderado",IF(AND(EXACT(G61,"Rara vez"),(EXACT(K61,"Mayor"))),"Alto",IF(AND(EXACT(G61,"Rara vez"),(EXACT(K61,"Catastrófico"))),"Extremo",IF(AND(EXACT(G61,"Improbable"),(EXACT(K61,"Moderado"))),"Moderado",IF(AND(EXACT(G61,"Improbable"),(EXACT(K61,"Mayor"))),"Alto",IF(AND(EXACT(G61,"Improbable"),(EXACT(K61,"Catastrófico"))),"Extremo",IF(AND(EXACT(G61,"Posible"),(EXACT(K61,"Moderado"))),"Alto",IF(AND(EXACT(G61,"Posible"),(EXACT(K61,"Mayor"))),"Extremo",IF(AND(EXACT(G61,"Posible"),(EXACT(K61,"Catastrófico"))),"Extremo",IF(AND(EXACT(G61,"Probable"),(EXACT(K61,"Moderado"))),"Alto",IF(AND(EXACT(G61,"Probable"),(EXACT(K61,"Mayor"))),"Extremo",IF(AND(EXACT(G61,"Probable"),(EXACT(K61,"Catastrófico"))),"Extremo",IF(AND(EXACT(G61,"Casi Seguro"),(EXACT(K61,"Moderado"))),"Extremo",IF(AND(EXACT(G61,"Casi Seguro"),(EXACT(K61,"Mayor"))),"Extremo",IF(AND(EXACT(G61,"Casi Seguro"),(EXACT(K61,"Catastrófico"))),"Extremo","")))))))))))))))</f>
        <v/>
      </c>
      <c r="M61" s="766" t="str">
        <f>IF(EXACT(L61,"Bajo"),"Evitar el Riesgo, Reducir el Riesgo, Compartir el Riesgo",IF(EXACT(L61,"Moderado"),"Evitar el Riesgo, Reducir el Riesgo, Compartir el Riesgo",IF(EXACT(L61,"Alto"),"Evitar el Riesgo, Reducir el Riesgo, Compartir el Riesgo",IF(EXACT(L61,"Extremo"),"Evitar el Riesgo, Reducir el Riesgo, Compartir el Riesgo",""))))</f>
        <v/>
      </c>
      <c r="N61" s="887" t="s">
        <v>595</v>
      </c>
      <c r="O61" s="810" t="s">
        <v>540</v>
      </c>
      <c r="P61" s="26" t="s">
        <v>541</v>
      </c>
      <c r="Q61" s="22" t="s">
        <v>542</v>
      </c>
      <c r="R61" s="22">
        <f>+IFERROR(VLOOKUP(Q61,[4]DATOS!$E$2:$F$17,2,FALSE),"")</f>
        <v>15</v>
      </c>
      <c r="S61" s="812">
        <f>SUM(R61:R68)</f>
        <v>100</v>
      </c>
      <c r="T61" s="816" t="str">
        <f>+IF(AND(S61&lt;=100,S61&gt;=96),"Fuerte",IF(AND(S61&lt;=95,S61&gt;=86),"Moderado",IF(AND(S61&lt;=85,J61&gt;=0),"Débil"," ")))</f>
        <v>Fuerte</v>
      </c>
      <c r="U61" s="816" t="s">
        <v>543</v>
      </c>
      <c r="V61" s="816" t="str">
        <f>IF(AND(EXACT(T61,"Fuerte"),(EXACT(U61,"Fuerte"))),"Fuerte",IF(AND(EXACT(T61,"Fuerte"),(EXACT(U61,"Moderado"))),"Moderado",IF(AND(EXACT(T61,"Fuerte"),(EXACT(U61,"Débil"))),"Débil",IF(AND(EXACT(T61,"Moderado"),(EXACT(U61,"Fuerte"))),"Moderado",IF(AND(EXACT(T61,"Moderado"),(EXACT(U61,"Moderado"))),"Moderado",IF(AND(EXACT(T61,"Moderado"),(EXACT(U61,"Débil"))),"Débil",IF(AND(EXACT(T61,"Débil"),(EXACT(U61,"Fuerte"))),"Débil",IF(AND(EXACT(T61,"Débil"),(EXACT(U61,"Moderado"))),"Débil",IF(AND(EXACT(T61,"Débil"),(EXACT(U61,"Débil"))),"Débil",)))))))))</f>
        <v>Fuerte</v>
      </c>
      <c r="W61" s="816">
        <f>IF(V61="Fuerte",100,IF(V61="Moderado",50,IF(V61="Débil",0)))</f>
        <v>100</v>
      </c>
      <c r="X61" s="743">
        <f>AVERAGE(W61:W86)</f>
        <v>100</v>
      </c>
      <c r="Y61" s="743" t="s">
        <v>596</v>
      </c>
      <c r="Z61" s="743" t="s">
        <v>597</v>
      </c>
      <c r="AA61" s="761" t="s">
        <v>598</v>
      </c>
      <c r="AB61" s="893" t="str">
        <f>+IF(X61=100,"Fuerte",IF(AND(X61&lt;=99,X61&gt;=50),"Moderado",IF(X61&lt;50,"Débil"," ")))</f>
        <v>Fuerte</v>
      </c>
      <c r="AC61" s="963" t="s">
        <v>547</v>
      </c>
      <c r="AD61" s="963" t="s">
        <v>548</v>
      </c>
      <c r="AE61" s="762" t="str">
        <f>IF(AND(OR(AD61="Directamente",AD61="Indirectamente",AD61="No Disminuye"),(AB61="Fuerte"),(AC61="Directamente"),(OR(G61="Rara vez",G61="Improbable",G61="Posible"))),"Rara vez",IF(AND(OR(AD61="Directamente",AD61="Indirectamente",AD61="No Disminuye"),(AB61="Fuerte"),(AC61="Directamente"),(G61="Probable")),"Improbable",IF(AND(OR(AD61="Directamente",AD61="Indirectamente",AD61="No Disminuye"),(AB61="Fuerte"),(AC61="Directamente"),(G61="Casi Seguro")),"Posible",IF(AND(AD61="Directamente",AC61="No disminuye",AB61="Fuerte"),G61,IF(AND(OR(AD61="Directamente",AD61="Indirectamente",AD61="No Disminuye"),AB61="Moderado",AC61="Directamente",(OR(G61="Rara vez",G61="Improbable"))),"Rara vez",IF(AND(OR(AD61="Directamente",AD61="Indirectamente",AD61="No Disminuye"),(AB61="Moderado"),(AC61="Directamente"),(G61="Posible")),"Improbable",IF(AND(OR(AD61="Directamente",AD61="Indirectamente",AD61="No Disminuye"),(AB61="Moderado"),(AC61="Directamente"),(G61="Probable")),"Posible",IF(AND(OR(AD61="Directamente",AD61="Indirectamente",AD61="No Disminuye"),(AB61="Moderado"),(AC61="Directamente"),(G61="Casi Seguro")),"Probable",IF(AND(AD61="Directamente",AC61="No disminuye",AB61="Moderado"),G61,IF(AB61="Débil",G61," ESTA COMBINACION NO ESTÁ CONTEMPLADA EN LA METODOLOGÍA "))))))))))</f>
        <v>Rara vez</v>
      </c>
      <c r="AF61" s="749" t="str">
        <f>IF(AND(OR(AD61="Directamente",AD61="Indirectamente",AD61="No Disminuye"),AB61="Moderado",AC61="Directamente",(OR(G61="Raro",G61="Improbable"))),"Raro",IF(AND(OR(AD61="Directamente",AD61="Indirectamente",AD61="No Disminuye"),(AB61="Moderado"),(AC61="Directamente"),(G61="Posible")),"Improbable",IF(AND(OR(AD61="Directamente",AD61="Indirectamente",AD61="No Disminuye"),(AB61="Moderado"),(AC61="Directamente"),(G61="Probable")),"Posible",IF(AND(OR(AD61="Directamente",AD61="Indirectamente",AD61="No Disminuye"),(AB61="Moderado"),(AC61="Directamente"),(G61="Casi Seguro")),"Probable",IF(AND(AD61="Directamente",AC61="No disminuye",AB61="Moderado"),G61," ")))))</f>
        <v xml:space="preserve"> </v>
      </c>
      <c r="AG61" s="749" t="str">
        <f>K61</f>
        <v>Responda las Preguntas de Impacto</v>
      </c>
      <c r="AH61" s="749" t="str">
        <f>IF(AND(EXACT(AE61,"Rara vez"),(EXACT(AG61,"Moderado"))),"Moderado",IF(AND(EXACT(AE61,"Rara vez"),(EXACT(AG61,"Mayor"))),"Alto",IF(AND(EXACT(AE61,"Rara vez"),(EXACT(AG61,"Catastrófico"))),"Extremo",IF(AND(EXACT(AE61,"Improbable"),(EXACT(AG61,"Moderado"))),"Moderado",IF(AND(EXACT(AE61,"Improbable"),(EXACT(AG61,"Mayor"))),"Alto",IF(AND(EXACT(AE61,"Improbable"),(EXACT(AG61,"Catastrófico"))),"Extremo",IF(AND(EXACT(AE61,"Posible"),(EXACT(AG61,"Moderado"))),"Alto",IF(AND(EXACT(AE61,"Posible"),(EXACT(AG61,"Mayor"))),"Extremo",IF(AND(EXACT(AE61,"Posible"),(EXACT(AG61,"Catastrófico"))),"Extremo",IF(AND(EXACT(AE61,"Probable"),(EXACT(AG61,"Moderado"))),"Alto",IF(AND(EXACT(AE61,"Probable"),(EXACT(AG61,"Mayor"))),"Extremo",IF(AND(EXACT(AE61,"Probable"),(EXACT(AG61,"Catastrófico"))),"Extremo",IF(AND(EXACT(AE61,"Casi Seguro"),(EXACT(AG61,"Moderado"))),"Extremo",IF(AND(EXACT(AE61,"Casi Seguro"),(EXACT(AG61,"Mayor"))),"Extremo",IF(AND(EXACT(AE61,"Casi Seguro"),(EXACT(AG61,"Catastrófico"))),"Extremo","")))))))))))))))</f>
        <v/>
      </c>
      <c r="AI61" s="766" t="str">
        <f>IF(EXACT(L61,"Bajo"),"Evitar el Riesgo, Reducir el Riesgo, Compartir el Riesg",IF(EXACT(L61,"Moderado"),"Evitar el Riesgo, Reducir el Riesgo, Compartir el Riesgo",IF(EXACT(L61,"Alto"),"Evitar el Riesgo, Reducir el Riesgo, Compartir el Riesgo",IF(EXACT(L61,"Extremo"),"Evitar el Riesgo, Reducir el Riesgo, Compartir el Riesgo",""))))</f>
        <v/>
      </c>
      <c r="AJ61" s="770" t="s">
        <v>599</v>
      </c>
      <c r="AK61" s="771">
        <v>43466</v>
      </c>
      <c r="AL61" s="786">
        <v>43830</v>
      </c>
      <c r="AM61" s="774" t="s">
        <v>600</v>
      </c>
      <c r="AN61" s="894" t="s">
        <v>601</v>
      </c>
      <c r="AO61" s="850"/>
      <c r="AP61" s="748"/>
      <c r="AQ61" s="748"/>
      <c r="AR61" s="748"/>
      <c r="AS61" s="748"/>
      <c r="AT61" s="748"/>
      <c r="AU61" s="748"/>
      <c r="AV61" s="748"/>
      <c r="AW61" s="748"/>
      <c r="AX61" s="748"/>
      <c r="AY61" s="748"/>
      <c r="AZ61" s="840"/>
      <c r="BA61" s="826"/>
      <c r="BB61" s="844"/>
      <c r="BC61" s="844"/>
      <c r="BD61" s="844"/>
      <c r="BE61" s="847"/>
    </row>
    <row r="62" spans="1:57" ht="30" customHeight="1" thickBot="1">
      <c r="A62" s="1058"/>
      <c r="B62" s="1132"/>
      <c r="C62" s="1061"/>
      <c r="D62" s="859"/>
      <c r="E62" s="750"/>
      <c r="F62" s="873"/>
      <c r="G62" s="797"/>
      <c r="H62" s="24" t="s">
        <v>552</v>
      </c>
      <c r="I62" s="63" t="s">
        <v>538</v>
      </c>
      <c r="J62" s="877"/>
      <c r="K62" s="803"/>
      <c r="L62" s="750"/>
      <c r="M62" s="767"/>
      <c r="N62" s="870"/>
      <c r="O62" s="811"/>
      <c r="P62" s="26" t="s">
        <v>553</v>
      </c>
      <c r="Q62" s="22" t="s">
        <v>554</v>
      </c>
      <c r="R62" s="22">
        <f>+IFERROR(VLOOKUP(Q62,[4]DATOS!$E$2:$F$17,2,FALSE),"")</f>
        <v>15</v>
      </c>
      <c r="S62" s="813"/>
      <c r="T62" s="816"/>
      <c r="U62" s="816"/>
      <c r="V62" s="816"/>
      <c r="W62" s="816"/>
      <c r="X62" s="744"/>
      <c r="Y62" s="744"/>
      <c r="Z62" s="744"/>
      <c r="AA62" s="891"/>
      <c r="AB62" s="758"/>
      <c r="AC62" s="891"/>
      <c r="AD62" s="891"/>
      <c r="AE62" s="763"/>
      <c r="AF62" s="750"/>
      <c r="AG62" s="750"/>
      <c r="AH62" s="750"/>
      <c r="AI62" s="767"/>
      <c r="AJ62" s="770"/>
      <c r="AK62" s="772"/>
      <c r="AL62" s="772"/>
      <c r="AM62" s="775"/>
      <c r="AN62" s="859"/>
      <c r="AO62" s="851"/>
      <c r="AP62" s="744"/>
      <c r="AQ62" s="744"/>
      <c r="AR62" s="744"/>
      <c r="AS62" s="744"/>
      <c r="AT62" s="744"/>
      <c r="AU62" s="744"/>
      <c r="AV62" s="744"/>
      <c r="AW62" s="744"/>
      <c r="AX62" s="744"/>
      <c r="AY62" s="744"/>
      <c r="AZ62" s="841"/>
      <c r="BA62" s="827"/>
      <c r="BB62" s="845"/>
      <c r="BC62" s="845"/>
      <c r="BD62" s="845"/>
      <c r="BE62" s="848"/>
    </row>
    <row r="63" spans="1:57" ht="30" customHeight="1" thickBot="1">
      <c r="A63" s="1058"/>
      <c r="B63" s="1132"/>
      <c r="C63" s="1061"/>
      <c r="D63" s="859"/>
      <c r="E63" s="750"/>
      <c r="F63" s="873"/>
      <c r="G63" s="797"/>
      <c r="H63" s="24" t="s">
        <v>555</v>
      </c>
      <c r="I63" s="63" t="s">
        <v>538</v>
      </c>
      <c r="J63" s="877"/>
      <c r="K63" s="803"/>
      <c r="L63" s="750"/>
      <c r="M63" s="767"/>
      <c r="N63" s="870"/>
      <c r="O63" s="811"/>
      <c r="P63" s="26" t="s">
        <v>556</v>
      </c>
      <c r="Q63" s="22" t="s">
        <v>557</v>
      </c>
      <c r="R63" s="22">
        <f>+IFERROR(VLOOKUP(Q63,[4]DATOS!$E$2:$F$17,2,FALSE),"")</f>
        <v>15</v>
      </c>
      <c r="S63" s="813"/>
      <c r="T63" s="816"/>
      <c r="U63" s="816"/>
      <c r="V63" s="816"/>
      <c r="W63" s="816"/>
      <c r="X63" s="744"/>
      <c r="Y63" s="744"/>
      <c r="Z63" s="744"/>
      <c r="AA63" s="891"/>
      <c r="AB63" s="758"/>
      <c r="AC63" s="891"/>
      <c r="AD63" s="891"/>
      <c r="AE63" s="763"/>
      <c r="AF63" s="750"/>
      <c r="AG63" s="750"/>
      <c r="AH63" s="750"/>
      <c r="AI63" s="767"/>
      <c r="AJ63" s="770"/>
      <c r="AK63" s="772"/>
      <c r="AL63" s="772"/>
      <c r="AM63" s="775"/>
      <c r="AN63" s="859"/>
      <c r="AO63" s="851"/>
      <c r="AP63" s="744"/>
      <c r="AQ63" s="744"/>
      <c r="AR63" s="744"/>
      <c r="AS63" s="744"/>
      <c r="AT63" s="744"/>
      <c r="AU63" s="744"/>
      <c r="AV63" s="744"/>
      <c r="AW63" s="744"/>
      <c r="AX63" s="744"/>
      <c r="AY63" s="744"/>
      <c r="AZ63" s="841"/>
      <c r="BA63" s="827"/>
      <c r="BB63" s="845"/>
      <c r="BC63" s="845"/>
      <c r="BD63" s="845"/>
      <c r="BE63" s="848"/>
    </row>
    <row r="64" spans="1:57" ht="30" customHeight="1" thickBot="1">
      <c r="A64" s="1058"/>
      <c r="B64" s="1132"/>
      <c r="C64" s="1061"/>
      <c r="D64" s="859"/>
      <c r="E64" s="750"/>
      <c r="F64" s="873"/>
      <c r="G64" s="797"/>
      <c r="H64" s="24" t="s">
        <v>558</v>
      </c>
      <c r="I64" s="63" t="s">
        <v>538</v>
      </c>
      <c r="J64" s="877"/>
      <c r="K64" s="803"/>
      <c r="L64" s="750"/>
      <c r="M64" s="767"/>
      <c r="N64" s="870"/>
      <c r="O64" s="811"/>
      <c r="P64" s="26" t="s">
        <v>560</v>
      </c>
      <c r="Q64" s="22" t="s">
        <v>561</v>
      </c>
      <c r="R64" s="22">
        <f>+IFERROR(VLOOKUP(Q64,[4]DATOS!$E$2:$F$17,2,FALSE),"")</f>
        <v>15</v>
      </c>
      <c r="S64" s="813"/>
      <c r="T64" s="816"/>
      <c r="U64" s="816"/>
      <c r="V64" s="816"/>
      <c r="W64" s="816"/>
      <c r="X64" s="744"/>
      <c r="Y64" s="744"/>
      <c r="Z64" s="744"/>
      <c r="AA64" s="891"/>
      <c r="AB64" s="758"/>
      <c r="AC64" s="891"/>
      <c r="AD64" s="891"/>
      <c r="AE64" s="763"/>
      <c r="AF64" s="750"/>
      <c r="AG64" s="750"/>
      <c r="AH64" s="750"/>
      <c r="AI64" s="767"/>
      <c r="AJ64" s="770"/>
      <c r="AK64" s="772"/>
      <c r="AL64" s="772"/>
      <c r="AM64" s="775"/>
      <c r="AN64" s="859"/>
      <c r="AO64" s="851"/>
      <c r="AP64" s="744"/>
      <c r="AQ64" s="744"/>
      <c r="AR64" s="744"/>
      <c r="AS64" s="744"/>
      <c r="AT64" s="744"/>
      <c r="AU64" s="744"/>
      <c r="AV64" s="744"/>
      <c r="AW64" s="744"/>
      <c r="AX64" s="744"/>
      <c r="AY64" s="744"/>
      <c r="AZ64" s="841"/>
      <c r="BA64" s="827"/>
      <c r="BB64" s="845"/>
      <c r="BC64" s="845"/>
      <c r="BD64" s="845"/>
      <c r="BE64" s="848"/>
    </row>
    <row r="65" spans="1:57" ht="30" customHeight="1" thickBot="1">
      <c r="A65" s="1058"/>
      <c r="B65" s="1132"/>
      <c r="C65" s="1061"/>
      <c r="D65" s="859"/>
      <c r="E65" s="750"/>
      <c r="F65" s="873"/>
      <c r="G65" s="797"/>
      <c r="H65" s="24" t="s">
        <v>562</v>
      </c>
      <c r="I65" s="63" t="s">
        <v>538</v>
      </c>
      <c r="J65" s="877"/>
      <c r="K65" s="803"/>
      <c r="L65" s="750"/>
      <c r="M65" s="767"/>
      <c r="N65" s="870"/>
      <c r="O65" s="811"/>
      <c r="P65" s="26" t="s">
        <v>563</v>
      </c>
      <c r="Q65" s="22" t="s">
        <v>564</v>
      </c>
      <c r="R65" s="22">
        <f>+IFERROR(VLOOKUP(Q65,[4]DATOS!$E$2:$F$17,2,FALSE),"")</f>
        <v>15</v>
      </c>
      <c r="S65" s="813"/>
      <c r="T65" s="816"/>
      <c r="U65" s="816"/>
      <c r="V65" s="816"/>
      <c r="W65" s="816"/>
      <c r="X65" s="744"/>
      <c r="Y65" s="744"/>
      <c r="Z65" s="744"/>
      <c r="AA65" s="891"/>
      <c r="AB65" s="758"/>
      <c r="AC65" s="891"/>
      <c r="AD65" s="891"/>
      <c r="AE65" s="763"/>
      <c r="AF65" s="750"/>
      <c r="AG65" s="750"/>
      <c r="AH65" s="750"/>
      <c r="AI65" s="767"/>
      <c r="AJ65" s="770"/>
      <c r="AK65" s="772"/>
      <c r="AL65" s="772"/>
      <c r="AM65" s="775"/>
      <c r="AN65" s="859"/>
      <c r="AO65" s="851"/>
      <c r="AP65" s="744"/>
      <c r="AQ65" s="744"/>
      <c r="AR65" s="744"/>
      <c r="AS65" s="744"/>
      <c r="AT65" s="744"/>
      <c r="AU65" s="744"/>
      <c r="AV65" s="744"/>
      <c r="AW65" s="744"/>
      <c r="AX65" s="744"/>
      <c r="AY65" s="744"/>
      <c r="AZ65" s="841"/>
      <c r="BA65" s="827"/>
      <c r="BB65" s="845"/>
      <c r="BC65" s="845"/>
      <c r="BD65" s="845"/>
      <c r="BE65" s="848"/>
    </row>
    <row r="66" spans="1:57" ht="30" customHeight="1" thickBot="1">
      <c r="A66" s="1058"/>
      <c r="B66" s="1132"/>
      <c r="C66" s="1061"/>
      <c r="D66" s="859"/>
      <c r="E66" s="750"/>
      <c r="F66" s="873"/>
      <c r="G66" s="797"/>
      <c r="H66" s="24" t="s">
        <v>565</v>
      </c>
      <c r="I66" s="63" t="s">
        <v>538</v>
      </c>
      <c r="J66" s="877"/>
      <c r="K66" s="803"/>
      <c r="L66" s="750"/>
      <c r="M66" s="767"/>
      <c r="N66" s="870"/>
      <c r="O66" s="811"/>
      <c r="P66" s="27" t="s">
        <v>566</v>
      </c>
      <c r="Q66" s="22" t="s">
        <v>567</v>
      </c>
      <c r="R66" s="22">
        <f>+IFERROR(VLOOKUP(Q66,[4]DATOS!$E$2:$F$17,2,FALSE),"")</f>
        <v>15</v>
      </c>
      <c r="S66" s="813"/>
      <c r="T66" s="816"/>
      <c r="U66" s="816"/>
      <c r="V66" s="816"/>
      <c r="W66" s="816"/>
      <c r="X66" s="744"/>
      <c r="Y66" s="744"/>
      <c r="Z66" s="744"/>
      <c r="AA66" s="891"/>
      <c r="AB66" s="758"/>
      <c r="AC66" s="891"/>
      <c r="AD66" s="891"/>
      <c r="AE66" s="763"/>
      <c r="AF66" s="750"/>
      <c r="AG66" s="750"/>
      <c r="AH66" s="750"/>
      <c r="AI66" s="767"/>
      <c r="AJ66" s="770"/>
      <c r="AK66" s="772"/>
      <c r="AL66" s="772"/>
      <c r="AM66" s="775"/>
      <c r="AN66" s="859"/>
      <c r="AO66" s="851"/>
      <c r="AP66" s="744"/>
      <c r="AQ66" s="744"/>
      <c r="AR66" s="744"/>
      <c r="AS66" s="744"/>
      <c r="AT66" s="744"/>
      <c r="AU66" s="744"/>
      <c r="AV66" s="744"/>
      <c r="AW66" s="744"/>
      <c r="AX66" s="744"/>
      <c r="AY66" s="744"/>
      <c r="AZ66" s="841"/>
      <c r="BA66" s="827"/>
      <c r="BB66" s="845"/>
      <c r="BC66" s="845"/>
      <c r="BD66" s="845"/>
      <c r="BE66" s="848"/>
    </row>
    <row r="67" spans="1:57" ht="60" customHeight="1" thickBot="1">
      <c r="A67" s="1058"/>
      <c r="B67" s="1132"/>
      <c r="C67" s="1061"/>
      <c r="D67" s="859"/>
      <c r="E67" s="750"/>
      <c r="F67" s="873"/>
      <c r="G67" s="797"/>
      <c r="H67" s="24" t="s">
        <v>568</v>
      </c>
      <c r="I67" s="63" t="s">
        <v>538</v>
      </c>
      <c r="J67" s="877"/>
      <c r="K67" s="803"/>
      <c r="L67" s="750"/>
      <c r="M67" s="767"/>
      <c r="N67" s="870"/>
      <c r="O67" s="811"/>
      <c r="P67" s="26" t="s">
        <v>569</v>
      </c>
      <c r="Q67" s="26" t="s">
        <v>570</v>
      </c>
      <c r="R67" s="26">
        <f>+IFERROR(VLOOKUP(Q67,[4]DATOS!$E$2:$F$17,2,FALSE),"")</f>
        <v>10</v>
      </c>
      <c r="S67" s="813"/>
      <c r="T67" s="816"/>
      <c r="U67" s="816"/>
      <c r="V67" s="816"/>
      <c r="W67" s="816"/>
      <c r="X67" s="744"/>
      <c r="Y67" s="744"/>
      <c r="Z67" s="744"/>
      <c r="AA67" s="891"/>
      <c r="AB67" s="758"/>
      <c r="AC67" s="891"/>
      <c r="AD67" s="891"/>
      <c r="AE67" s="763"/>
      <c r="AF67" s="750"/>
      <c r="AG67" s="750"/>
      <c r="AH67" s="750"/>
      <c r="AI67" s="767"/>
      <c r="AJ67" s="770"/>
      <c r="AK67" s="772"/>
      <c r="AL67" s="772"/>
      <c r="AM67" s="775"/>
      <c r="AN67" s="859"/>
      <c r="AO67" s="851"/>
      <c r="AP67" s="744"/>
      <c r="AQ67" s="744"/>
      <c r="AR67" s="744"/>
      <c r="AS67" s="744"/>
      <c r="AT67" s="744"/>
      <c r="AU67" s="744"/>
      <c r="AV67" s="744"/>
      <c r="AW67" s="744"/>
      <c r="AX67" s="744"/>
      <c r="AY67" s="744"/>
      <c r="AZ67" s="841"/>
      <c r="BA67" s="827"/>
      <c r="BB67" s="845"/>
      <c r="BC67" s="845"/>
      <c r="BD67" s="845"/>
      <c r="BE67" s="848"/>
    </row>
    <row r="68" spans="1:57" ht="85.5" customHeight="1" thickBot="1">
      <c r="A68" s="1058"/>
      <c r="B68" s="1132"/>
      <c r="C68" s="1061"/>
      <c r="D68" s="859"/>
      <c r="E68" s="751"/>
      <c r="F68" s="873"/>
      <c r="G68" s="797"/>
      <c r="H68" s="24" t="s">
        <v>571</v>
      </c>
      <c r="I68" s="63" t="s">
        <v>538</v>
      </c>
      <c r="J68" s="877"/>
      <c r="K68" s="803"/>
      <c r="L68" s="750"/>
      <c r="M68" s="767"/>
      <c r="N68" s="870"/>
      <c r="O68" s="811"/>
      <c r="P68" s="25"/>
      <c r="Q68" s="25"/>
      <c r="R68" s="25"/>
      <c r="S68" s="814"/>
      <c r="T68" s="816"/>
      <c r="U68" s="816"/>
      <c r="V68" s="816"/>
      <c r="W68" s="816"/>
      <c r="X68" s="744"/>
      <c r="Y68" s="753"/>
      <c r="Z68" s="753"/>
      <c r="AA68" s="892"/>
      <c r="AB68" s="758"/>
      <c r="AC68" s="891"/>
      <c r="AD68" s="891"/>
      <c r="AE68" s="763"/>
      <c r="AF68" s="750"/>
      <c r="AG68" s="750"/>
      <c r="AH68" s="750"/>
      <c r="AI68" s="767"/>
      <c r="AJ68" s="770"/>
      <c r="AK68" s="773"/>
      <c r="AL68" s="773"/>
      <c r="AM68" s="776"/>
      <c r="AN68" s="859"/>
      <c r="AO68" s="852"/>
      <c r="AP68" s="753"/>
      <c r="AQ68" s="753"/>
      <c r="AR68" s="753"/>
      <c r="AS68" s="753"/>
      <c r="AT68" s="753"/>
      <c r="AU68" s="753"/>
      <c r="AV68" s="753"/>
      <c r="AW68" s="753"/>
      <c r="AX68" s="753"/>
      <c r="AY68" s="753"/>
      <c r="AZ68" s="842"/>
      <c r="BA68" s="828"/>
      <c r="BB68" s="846"/>
      <c r="BC68" s="846"/>
      <c r="BD68" s="846"/>
      <c r="BE68" s="849"/>
    </row>
    <row r="69" spans="1:57" ht="30" customHeight="1" thickBot="1">
      <c r="A69" s="1058"/>
      <c r="B69" s="1132"/>
      <c r="C69" s="1061"/>
      <c r="D69" s="859"/>
      <c r="E69" s="869" t="s">
        <v>602</v>
      </c>
      <c r="F69" s="873"/>
      <c r="G69" s="797"/>
      <c r="H69" s="24" t="s">
        <v>572</v>
      </c>
      <c r="I69" s="63" t="s">
        <v>538</v>
      </c>
      <c r="J69" s="877"/>
      <c r="K69" s="803"/>
      <c r="L69" s="750"/>
      <c r="M69" s="767"/>
      <c r="N69" s="870" t="s">
        <v>603</v>
      </c>
      <c r="O69" s="749" t="s">
        <v>540</v>
      </c>
      <c r="P69" s="22" t="s">
        <v>541</v>
      </c>
      <c r="Q69" s="22" t="s">
        <v>542</v>
      </c>
      <c r="R69" s="22">
        <f>+IFERROR(VLOOKUP(Q69,[4]DATOS!$E$2:$F$17,2,FALSE),"")</f>
        <v>15</v>
      </c>
      <c r="S69" s="743">
        <f>SUM(R69:R78)</f>
        <v>100</v>
      </c>
      <c r="T69" s="743" t="str">
        <f>+IF(AND(S69&lt;=100,S69&gt;=96),"Fuerte",IF(AND(S69&lt;=95,S69&gt;=86),"Moderado",IF(AND(S69&lt;=85,J69&gt;=0),"Débil"," ")))</f>
        <v>Fuerte</v>
      </c>
      <c r="U69" s="743" t="s">
        <v>543</v>
      </c>
      <c r="V69" s="743" t="str">
        <f>IF(AND(EXACT(T69,"Fuerte"),(EXACT(U69,"Fuerte"))),"Fuerte",IF(AND(EXACT(T69,"Fuerte"),(EXACT(U69,"Moderado"))),"Moderado",IF(AND(EXACT(T69,"Fuerte"),(EXACT(U69,"Débil"))),"Débil",IF(AND(EXACT(T69,"Moderado"),(EXACT(U69,"Fuerte"))),"Moderado",IF(AND(EXACT(T69,"Moderado"),(EXACT(U69,"Moderado"))),"Moderado",IF(AND(EXACT(T69,"Moderado"),(EXACT(U69,"Débil"))),"Débil",IF(AND(EXACT(T69,"Débil"),(EXACT(U69,"Fuerte"))),"Débil",IF(AND(EXACT(T69,"Débil"),(EXACT(U69,"Moderado"))),"Débil",IF(AND(EXACT(T69,"Débil"),(EXACT(U69,"Débil"))),"Débil",)))))))))</f>
        <v>Fuerte</v>
      </c>
      <c r="W69" s="743">
        <f>IF(V69="Fuerte",100,IF(V69="Moderado",50,IF(V69="Débil",0)))</f>
        <v>100</v>
      </c>
      <c r="X69" s="744"/>
      <c r="Y69" s="780" t="s">
        <v>596</v>
      </c>
      <c r="Z69" s="781" t="s">
        <v>604</v>
      </c>
      <c r="AA69" s="780" t="s">
        <v>605</v>
      </c>
      <c r="AB69" s="758"/>
      <c r="AC69" s="891"/>
      <c r="AD69" s="891"/>
      <c r="AE69" s="763"/>
      <c r="AF69" s="750"/>
      <c r="AG69" s="750"/>
      <c r="AH69" s="750"/>
      <c r="AI69" s="767"/>
      <c r="AJ69" s="770" t="s">
        <v>606</v>
      </c>
      <c r="AK69" s="866">
        <v>43466</v>
      </c>
      <c r="AL69" s="866">
        <v>43830</v>
      </c>
      <c r="AM69" s="811" t="s">
        <v>607</v>
      </c>
      <c r="AN69" s="859"/>
      <c r="AO69" s="867"/>
      <c r="AP69" s="816"/>
      <c r="AQ69" s="816"/>
      <c r="AR69" s="816"/>
      <c r="AS69" s="816"/>
      <c r="AT69" s="816"/>
      <c r="AU69" s="816"/>
      <c r="AV69" s="816"/>
      <c r="AW69" s="816"/>
      <c r="AX69" s="816"/>
      <c r="AY69" s="816"/>
      <c r="AZ69" s="854"/>
      <c r="BA69" s="833"/>
      <c r="BB69" s="831"/>
      <c r="BC69" s="831"/>
      <c r="BD69" s="831"/>
      <c r="BE69" s="824"/>
    </row>
    <row r="70" spans="1:57" ht="30" customHeight="1" thickBot="1">
      <c r="A70" s="1058"/>
      <c r="B70" s="1132"/>
      <c r="C70" s="1061"/>
      <c r="D70" s="859"/>
      <c r="E70" s="797"/>
      <c r="F70" s="873"/>
      <c r="G70" s="797"/>
      <c r="H70" s="24" t="s">
        <v>573</v>
      </c>
      <c r="I70" s="63" t="s">
        <v>538</v>
      </c>
      <c r="J70" s="877"/>
      <c r="K70" s="803"/>
      <c r="L70" s="750"/>
      <c r="M70" s="767"/>
      <c r="N70" s="870"/>
      <c r="O70" s="750"/>
      <c r="P70" s="23" t="s">
        <v>553</v>
      </c>
      <c r="Q70" s="22" t="s">
        <v>554</v>
      </c>
      <c r="R70" s="22">
        <f>+IFERROR(VLOOKUP(Q70,[4]DATOS!$E$2:$F$17,2,FALSE),"")</f>
        <v>15</v>
      </c>
      <c r="S70" s="744"/>
      <c r="T70" s="744"/>
      <c r="U70" s="744"/>
      <c r="V70" s="744"/>
      <c r="W70" s="744"/>
      <c r="X70" s="744"/>
      <c r="Y70" s="750"/>
      <c r="Z70" s="744"/>
      <c r="AA70" s="750"/>
      <c r="AB70" s="758"/>
      <c r="AC70" s="891"/>
      <c r="AD70" s="891"/>
      <c r="AE70" s="763"/>
      <c r="AF70" s="750"/>
      <c r="AG70" s="750"/>
      <c r="AH70" s="750"/>
      <c r="AI70" s="767"/>
      <c r="AJ70" s="770"/>
      <c r="AK70" s="866"/>
      <c r="AL70" s="866"/>
      <c r="AM70" s="811"/>
      <c r="AN70" s="859"/>
      <c r="AO70" s="867"/>
      <c r="AP70" s="816"/>
      <c r="AQ70" s="816"/>
      <c r="AR70" s="816"/>
      <c r="AS70" s="816"/>
      <c r="AT70" s="816"/>
      <c r="AU70" s="816"/>
      <c r="AV70" s="816"/>
      <c r="AW70" s="816"/>
      <c r="AX70" s="816"/>
      <c r="AY70" s="816"/>
      <c r="AZ70" s="854"/>
      <c r="BA70" s="833"/>
      <c r="BB70" s="831"/>
      <c r="BC70" s="831"/>
      <c r="BD70" s="831"/>
      <c r="BE70" s="824"/>
    </row>
    <row r="71" spans="1:57" ht="30" customHeight="1" thickBot="1">
      <c r="A71" s="1058"/>
      <c r="B71" s="1132"/>
      <c r="C71" s="1061"/>
      <c r="D71" s="859"/>
      <c r="E71" s="797"/>
      <c r="F71" s="873"/>
      <c r="G71" s="797"/>
      <c r="H71" s="24" t="s">
        <v>574</v>
      </c>
      <c r="I71" s="63" t="s">
        <v>538</v>
      </c>
      <c r="J71" s="877"/>
      <c r="K71" s="803"/>
      <c r="L71" s="750"/>
      <c r="M71" s="767"/>
      <c r="N71" s="870"/>
      <c r="O71" s="750"/>
      <c r="P71" s="23" t="s">
        <v>556</v>
      </c>
      <c r="Q71" s="22" t="s">
        <v>557</v>
      </c>
      <c r="R71" s="22">
        <f>+IFERROR(VLOOKUP(Q71,[4]DATOS!$E$2:$F$17,2,FALSE),"")</f>
        <v>15</v>
      </c>
      <c r="S71" s="744"/>
      <c r="T71" s="744"/>
      <c r="U71" s="744"/>
      <c r="V71" s="744"/>
      <c r="W71" s="744"/>
      <c r="X71" s="744"/>
      <c r="Y71" s="750"/>
      <c r="Z71" s="744"/>
      <c r="AA71" s="750"/>
      <c r="AB71" s="758"/>
      <c r="AC71" s="891"/>
      <c r="AD71" s="891"/>
      <c r="AE71" s="763"/>
      <c r="AF71" s="750"/>
      <c r="AG71" s="750"/>
      <c r="AH71" s="750"/>
      <c r="AI71" s="767"/>
      <c r="AJ71" s="770"/>
      <c r="AK71" s="866"/>
      <c r="AL71" s="866"/>
      <c r="AM71" s="811"/>
      <c r="AN71" s="859"/>
      <c r="AO71" s="867"/>
      <c r="AP71" s="816"/>
      <c r="AQ71" s="816"/>
      <c r="AR71" s="816"/>
      <c r="AS71" s="816"/>
      <c r="AT71" s="816"/>
      <c r="AU71" s="816"/>
      <c r="AV71" s="816"/>
      <c r="AW71" s="816"/>
      <c r="AX71" s="816"/>
      <c r="AY71" s="816"/>
      <c r="AZ71" s="854"/>
      <c r="BA71" s="833"/>
      <c r="BB71" s="831"/>
      <c r="BC71" s="831"/>
      <c r="BD71" s="831"/>
      <c r="BE71" s="824"/>
    </row>
    <row r="72" spans="1:57" ht="30" customHeight="1" thickBot="1">
      <c r="A72" s="1058"/>
      <c r="B72" s="1132"/>
      <c r="C72" s="1061"/>
      <c r="D72" s="859"/>
      <c r="E72" s="797"/>
      <c r="F72" s="873"/>
      <c r="G72" s="797"/>
      <c r="H72" s="24" t="s">
        <v>575</v>
      </c>
      <c r="I72" s="63" t="s">
        <v>538</v>
      </c>
      <c r="J72" s="877"/>
      <c r="K72" s="803"/>
      <c r="L72" s="750"/>
      <c r="M72" s="767"/>
      <c r="N72" s="870"/>
      <c r="O72" s="750"/>
      <c r="P72" s="23" t="s">
        <v>560</v>
      </c>
      <c r="Q72" s="22" t="s">
        <v>561</v>
      </c>
      <c r="R72" s="22">
        <f>+IFERROR(VLOOKUP(Q72,[4]DATOS!$E$2:$F$17,2,FALSE),"")</f>
        <v>15</v>
      </c>
      <c r="S72" s="744"/>
      <c r="T72" s="744"/>
      <c r="U72" s="744"/>
      <c r="V72" s="744"/>
      <c r="W72" s="744"/>
      <c r="X72" s="744"/>
      <c r="Y72" s="750"/>
      <c r="Z72" s="744"/>
      <c r="AA72" s="750"/>
      <c r="AB72" s="758"/>
      <c r="AC72" s="891"/>
      <c r="AD72" s="891"/>
      <c r="AE72" s="763"/>
      <c r="AF72" s="750"/>
      <c r="AG72" s="750"/>
      <c r="AH72" s="750"/>
      <c r="AI72" s="767"/>
      <c r="AJ72" s="770"/>
      <c r="AK72" s="866"/>
      <c r="AL72" s="866"/>
      <c r="AM72" s="811"/>
      <c r="AN72" s="859"/>
      <c r="AO72" s="867"/>
      <c r="AP72" s="816"/>
      <c r="AQ72" s="816"/>
      <c r="AR72" s="816"/>
      <c r="AS72" s="816"/>
      <c r="AT72" s="816"/>
      <c r="AU72" s="816"/>
      <c r="AV72" s="816"/>
      <c r="AW72" s="816"/>
      <c r="AX72" s="816"/>
      <c r="AY72" s="816"/>
      <c r="AZ72" s="854"/>
      <c r="BA72" s="833"/>
      <c r="BB72" s="831"/>
      <c r="BC72" s="831"/>
      <c r="BD72" s="831"/>
      <c r="BE72" s="824"/>
    </row>
    <row r="73" spans="1:57" ht="18.75" customHeight="1" thickBot="1">
      <c r="A73" s="1058"/>
      <c r="B73" s="1132"/>
      <c r="C73" s="1061"/>
      <c r="D73" s="859"/>
      <c r="E73" s="797"/>
      <c r="F73" s="873"/>
      <c r="G73" s="797"/>
      <c r="H73" s="746" t="s">
        <v>576</v>
      </c>
      <c r="I73" s="63" t="s">
        <v>538</v>
      </c>
      <c r="J73" s="877"/>
      <c r="K73" s="803"/>
      <c r="L73" s="750"/>
      <c r="M73" s="767"/>
      <c r="N73" s="870"/>
      <c r="O73" s="750"/>
      <c r="P73" s="23" t="s">
        <v>563</v>
      </c>
      <c r="Q73" s="22" t="s">
        <v>564</v>
      </c>
      <c r="R73" s="22">
        <f>+IFERROR(VLOOKUP(Q73,[4]DATOS!$E$2:$F$17,2,FALSE),"")</f>
        <v>15</v>
      </c>
      <c r="S73" s="744"/>
      <c r="T73" s="744"/>
      <c r="U73" s="744"/>
      <c r="V73" s="744"/>
      <c r="W73" s="744"/>
      <c r="X73" s="744"/>
      <c r="Y73" s="750"/>
      <c r="Z73" s="744"/>
      <c r="AA73" s="750"/>
      <c r="AB73" s="758"/>
      <c r="AC73" s="891"/>
      <c r="AD73" s="891"/>
      <c r="AE73" s="763"/>
      <c r="AF73" s="750"/>
      <c r="AG73" s="750"/>
      <c r="AH73" s="750"/>
      <c r="AI73" s="767"/>
      <c r="AJ73" s="770"/>
      <c r="AK73" s="866"/>
      <c r="AL73" s="866"/>
      <c r="AM73" s="811"/>
      <c r="AN73" s="859"/>
      <c r="AO73" s="867"/>
      <c r="AP73" s="816"/>
      <c r="AQ73" s="816"/>
      <c r="AR73" s="816"/>
      <c r="AS73" s="816"/>
      <c r="AT73" s="816"/>
      <c r="AU73" s="816"/>
      <c r="AV73" s="816"/>
      <c r="AW73" s="816"/>
      <c r="AX73" s="816"/>
      <c r="AY73" s="816"/>
      <c r="AZ73" s="854"/>
      <c r="BA73" s="833"/>
      <c r="BB73" s="831"/>
      <c r="BC73" s="831"/>
      <c r="BD73" s="831"/>
      <c r="BE73" s="824"/>
    </row>
    <row r="74" spans="1:57" ht="45.75" customHeight="1" thickBot="1">
      <c r="A74" s="1058"/>
      <c r="B74" s="1132"/>
      <c r="C74" s="1061"/>
      <c r="D74" s="859"/>
      <c r="E74" s="797"/>
      <c r="F74" s="873"/>
      <c r="G74" s="797"/>
      <c r="H74" s="746"/>
      <c r="I74" s="63" t="s">
        <v>538</v>
      </c>
      <c r="J74" s="877"/>
      <c r="K74" s="803"/>
      <c r="L74" s="750"/>
      <c r="M74" s="767"/>
      <c r="N74" s="870"/>
      <c r="O74" s="750"/>
      <c r="P74" s="23" t="s">
        <v>566</v>
      </c>
      <c r="Q74" s="22" t="s">
        <v>567</v>
      </c>
      <c r="R74" s="22">
        <f>+IFERROR(VLOOKUP(Q74,[4]DATOS!$E$2:$F$17,2,FALSE),"")</f>
        <v>15</v>
      </c>
      <c r="S74" s="744"/>
      <c r="T74" s="744"/>
      <c r="U74" s="744"/>
      <c r="V74" s="744"/>
      <c r="W74" s="744"/>
      <c r="X74" s="744"/>
      <c r="Y74" s="750"/>
      <c r="Z74" s="744"/>
      <c r="AA74" s="750"/>
      <c r="AB74" s="758"/>
      <c r="AC74" s="891"/>
      <c r="AD74" s="891"/>
      <c r="AE74" s="763"/>
      <c r="AF74" s="750"/>
      <c r="AG74" s="750"/>
      <c r="AH74" s="750"/>
      <c r="AI74" s="767"/>
      <c r="AJ74" s="770"/>
      <c r="AK74" s="866"/>
      <c r="AL74" s="866"/>
      <c r="AM74" s="811"/>
      <c r="AN74" s="859"/>
      <c r="AO74" s="867"/>
      <c r="AP74" s="816"/>
      <c r="AQ74" s="816"/>
      <c r="AR74" s="816"/>
      <c r="AS74" s="816"/>
      <c r="AT74" s="816"/>
      <c r="AU74" s="816"/>
      <c r="AV74" s="816"/>
      <c r="AW74" s="816"/>
      <c r="AX74" s="816"/>
      <c r="AY74" s="816"/>
      <c r="AZ74" s="854"/>
      <c r="BA74" s="833"/>
      <c r="BB74" s="831"/>
      <c r="BC74" s="831"/>
      <c r="BD74" s="831"/>
      <c r="BE74" s="824"/>
    </row>
    <row r="75" spans="1:57" ht="113.25" customHeight="1" thickBot="1">
      <c r="A75" s="1058"/>
      <c r="B75" s="1132"/>
      <c r="C75" s="1061"/>
      <c r="D75" s="859"/>
      <c r="E75" s="797"/>
      <c r="F75" s="873"/>
      <c r="G75" s="797"/>
      <c r="H75" s="864" t="s">
        <v>577</v>
      </c>
      <c r="I75" s="63" t="s">
        <v>538</v>
      </c>
      <c r="J75" s="877"/>
      <c r="K75" s="803"/>
      <c r="L75" s="750"/>
      <c r="M75" s="767"/>
      <c r="N75" s="870"/>
      <c r="O75" s="750"/>
      <c r="P75" s="23" t="s">
        <v>569</v>
      </c>
      <c r="Q75" s="26" t="s">
        <v>570</v>
      </c>
      <c r="R75" s="22">
        <f>+IFERROR(VLOOKUP(Q75,[4]DATOS!$E$2:$F$17,2,FALSE),"")</f>
        <v>10</v>
      </c>
      <c r="S75" s="744"/>
      <c r="T75" s="744"/>
      <c r="U75" s="744"/>
      <c r="V75" s="744"/>
      <c r="W75" s="744"/>
      <c r="X75" s="744"/>
      <c r="Y75" s="750"/>
      <c r="Z75" s="744"/>
      <c r="AA75" s="750"/>
      <c r="AB75" s="758"/>
      <c r="AC75" s="891"/>
      <c r="AD75" s="891"/>
      <c r="AE75" s="763"/>
      <c r="AF75" s="750"/>
      <c r="AG75" s="750"/>
      <c r="AH75" s="750"/>
      <c r="AI75" s="767"/>
      <c r="AJ75" s="770"/>
      <c r="AK75" s="866"/>
      <c r="AL75" s="866"/>
      <c r="AM75" s="811"/>
      <c r="AN75" s="859"/>
      <c r="AO75" s="867"/>
      <c r="AP75" s="816"/>
      <c r="AQ75" s="816"/>
      <c r="AR75" s="816"/>
      <c r="AS75" s="816"/>
      <c r="AT75" s="816"/>
      <c r="AU75" s="816"/>
      <c r="AV75" s="816"/>
      <c r="AW75" s="816"/>
      <c r="AX75" s="816"/>
      <c r="AY75" s="816"/>
      <c r="AZ75" s="854"/>
      <c r="BA75" s="833"/>
      <c r="BB75" s="831"/>
      <c r="BC75" s="831"/>
      <c r="BD75" s="831"/>
      <c r="BE75" s="824"/>
    </row>
    <row r="76" spans="1:57" ht="26.25" customHeight="1" thickBot="1">
      <c r="A76" s="1058"/>
      <c r="B76" s="1132"/>
      <c r="C76" s="1061"/>
      <c r="D76" s="859"/>
      <c r="E76" s="797"/>
      <c r="F76" s="873"/>
      <c r="G76" s="797"/>
      <c r="H76" s="865"/>
      <c r="I76" s="63" t="s">
        <v>538</v>
      </c>
      <c r="J76" s="877"/>
      <c r="K76" s="803"/>
      <c r="L76" s="750"/>
      <c r="M76" s="767"/>
      <c r="N76" s="797"/>
      <c r="O76" s="750"/>
      <c r="P76" s="743"/>
      <c r="Q76" s="743"/>
      <c r="R76" s="743"/>
      <c r="S76" s="744"/>
      <c r="T76" s="744"/>
      <c r="U76" s="744"/>
      <c r="V76" s="744"/>
      <c r="W76" s="744"/>
      <c r="X76" s="744"/>
      <c r="Y76" s="750"/>
      <c r="Z76" s="744"/>
      <c r="AA76" s="750"/>
      <c r="AB76" s="758"/>
      <c r="AC76" s="891"/>
      <c r="AD76" s="891"/>
      <c r="AE76" s="763"/>
      <c r="AF76" s="750"/>
      <c r="AG76" s="750"/>
      <c r="AH76" s="750"/>
      <c r="AI76" s="767"/>
      <c r="AJ76" s="888" t="s">
        <v>608</v>
      </c>
      <c r="AK76" s="837" t="s">
        <v>609</v>
      </c>
      <c r="AL76" s="837" t="s">
        <v>610</v>
      </c>
      <c r="AM76" s="780" t="s">
        <v>611</v>
      </c>
      <c r="AN76" s="859"/>
      <c r="AO76" s="867"/>
      <c r="AP76" s="816"/>
      <c r="AQ76" s="816"/>
      <c r="AR76" s="816"/>
      <c r="AS76" s="816"/>
      <c r="AT76" s="816"/>
      <c r="AU76" s="816"/>
      <c r="AV76" s="816"/>
      <c r="AW76" s="816"/>
      <c r="AX76" s="816"/>
      <c r="AY76" s="816"/>
      <c r="AZ76" s="854"/>
      <c r="BA76" s="833"/>
      <c r="BB76" s="831"/>
      <c r="BC76" s="831"/>
      <c r="BD76" s="831"/>
      <c r="BE76" s="824"/>
    </row>
    <row r="77" spans="1:57" ht="18.75" customHeight="1" thickBot="1">
      <c r="A77" s="1058"/>
      <c r="B77" s="1132"/>
      <c r="C77" s="1061"/>
      <c r="D77" s="859"/>
      <c r="E77" s="797"/>
      <c r="F77" s="873"/>
      <c r="G77" s="797"/>
      <c r="H77" s="746" t="s">
        <v>578</v>
      </c>
      <c r="I77" s="63" t="s">
        <v>538</v>
      </c>
      <c r="J77" s="877"/>
      <c r="K77" s="803"/>
      <c r="L77" s="750"/>
      <c r="M77" s="767"/>
      <c r="N77" s="797"/>
      <c r="O77" s="750"/>
      <c r="P77" s="744"/>
      <c r="Q77" s="744"/>
      <c r="R77" s="744"/>
      <c r="S77" s="744"/>
      <c r="T77" s="744"/>
      <c r="U77" s="744"/>
      <c r="V77" s="744"/>
      <c r="W77" s="744"/>
      <c r="X77" s="744"/>
      <c r="Y77" s="750"/>
      <c r="Z77" s="744"/>
      <c r="AA77" s="750"/>
      <c r="AB77" s="758"/>
      <c r="AC77" s="891"/>
      <c r="AD77" s="891"/>
      <c r="AE77" s="763"/>
      <c r="AF77" s="750"/>
      <c r="AG77" s="750"/>
      <c r="AH77" s="750"/>
      <c r="AI77" s="767"/>
      <c r="AJ77" s="889"/>
      <c r="AK77" s="838"/>
      <c r="AL77" s="838"/>
      <c r="AM77" s="750"/>
      <c r="AN77" s="859"/>
      <c r="AO77" s="867"/>
      <c r="AP77" s="816"/>
      <c r="AQ77" s="816"/>
      <c r="AR77" s="816"/>
      <c r="AS77" s="816"/>
      <c r="AT77" s="816"/>
      <c r="AU77" s="816"/>
      <c r="AV77" s="816"/>
      <c r="AW77" s="816"/>
      <c r="AX77" s="816"/>
      <c r="AY77" s="816"/>
      <c r="AZ77" s="854"/>
      <c r="BA77" s="833"/>
      <c r="BB77" s="831"/>
      <c r="BC77" s="831"/>
      <c r="BD77" s="831"/>
      <c r="BE77" s="824"/>
    </row>
    <row r="78" spans="1:57" ht="9.75" customHeight="1" thickBot="1">
      <c r="A78" s="1058"/>
      <c r="B78" s="1132"/>
      <c r="C78" s="1061"/>
      <c r="D78" s="859"/>
      <c r="E78" s="797"/>
      <c r="F78" s="873"/>
      <c r="G78" s="797"/>
      <c r="H78" s="746"/>
      <c r="I78" s="63" t="s">
        <v>538</v>
      </c>
      <c r="J78" s="877"/>
      <c r="K78" s="803"/>
      <c r="L78" s="750"/>
      <c r="M78" s="767"/>
      <c r="N78" s="797"/>
      <c r="O78" s="750"/>
      <c r="P78" s="744"/>
      <c r="Q78" s="744"/>
      <c r="R78" s="744"/>
      <c r="S78" s="744"/>
      <c r="T78" s="744"/>
      <c r="U78" s="744"/>
      <c r="V78" s="744"/>
      <c r="W78" s="744"/>
      <c r="X78" s="744"/>
      <c r="Y78" s="750"/>
      <c r="Z78" s="744"/>
      <c r="AA78" s="750"/>
      <c r="AB78" s="758"/>
      <c r="AC78" s="891"/>
      <c r="AD78" s="891"/>
      <c r="AE78" s="763"/>
      <c r="AF78" s="750"/>
      <c r="AG78" s="750"/>
      <c r="AH78" s="750"/>
      <c r="AI78" s="767"/>
      <c r="AJ78" s="889"/>
      <c r="AK78" s="838"/>
      <c r="AL78" s="838"/>
      <c r="AM78" s="750"/>
      <c r="AN78" s="859"/>
      <c r="AO78" s="867"/>
      <c r="AP78" s="816"/>
      <c r="AQ78" s="816"/>
      <c r="AR78" s="816"/>
      <c r="AS78" s="816"/>
      <c r="AT78" s="816"/>
      <c r="AU78" s="816"/>
      <c r="AV78" s="816"/>
      <c r="AW78" s="816"/>
      <c r="AX78" s="816"/>
      <c r="AY78" s="816"/>
      <c r="AZ78" s="854"/>
      <c r="BA78" s="833"/>
      <c r="BB78" s="831"/>
      <c r="BC78" s="831"/>
      <c r="BD78" s="831"/>
      <c r="BE78" s="824"/>
    </row>
    <row r="79" spans="1:57" ht="18.75" customHeight="1" thickBot="1">
      <c r="A79" s="1058"/>
      <c r="B79" s="1132"/>
      <c r="C79" s="1061"/>
      <c r="D79" s="859"/>
      <c r="E79" s="797"/>
      <c r="F79" s="873"/>
      <c r="G79" s="797"/>
      <c r="H79" s="746" t="s">
        <v>579</v>
      </c>
      <c r="I79" s="63" t="s">
        <v>538</v>
      </c>
      <c r="J79" s="877"/>
      <c r="K79" s="803"/>
      <c r="L79" s="750"/>
      <c r="M79" s="767"/>
      <c r="N79" s="797"/>
      <c r="O79" s="750"/>
      <c r="P79" s="744"/>
      <c r="Q79" s="744"/>
      <c r="R79" s="744"/>
      <c r="S79" s="744"/>
      <c r="T79" s="744"/>
      <c r="U79" s="744"/>
      <c r="V79" s="744"/>
      <c r="W79" s="744"/>
      <c r="X79" s="744"/>
      <c r="Y79" s="750"/>
      <c r="Z79" s="744"/>
      <c r="AA79" s="750"/>
      <c r="AB79" s="758"/>
      <c r="AC79" s="891"/>
      <c r="AD79" s="891"/>
      <c r="AE79" s="763"/>
      <c r="AF79" s="750"/>
      <c r="AG79" s="750"/>
      <c r="AH79" s="750"/>
      <c r="AI79" s="767"/>
      <c r="AJ79" s="889"/>
      <c r="AK79" s="838"/>
      <c r="AL79" s="838"/>
      <c r="AM79" s="750"/>
      <c r="AN79" s="859"/>
      <c r="AO79" s="867"/>
      <c r="AP79" s="816"/>
      <c r="AQ79" s="816"/>
      <c r="AR79" s="816"/>
      <c r="AS79" s="816"/>
      <c r="AT79" s="816"/>
      <c r="AU79" s="816"/>
      <c r="AV79" s="816"/>
      <c r="AW79" s="816"/>
      <c r="AX79" s="816"/>
      <c r="AY79" s="816"/>
      <c r="AZ79" s="854"/>
      <c r="BA79" s="833"/>
      <c r="BB79" s="831"/>
      <c r="BC79" s="831"/>
      <c r="BD79" s="831"/>
      <c r="BE79" s="824"/>
    </row>
    <row r="80" spans="1:57" ht="12.75" customHeight="1" thickBot="1">
      <c r="A80" s="1058"/>
      <c r="B80" s="1132"/>
      <c r="C80" s="1061"/>
      <c r="D80" s="859"/>
      <c r="E80" s="797"/>
      <c r="F80" s="873"/>
      <c r="G80" s="797"/>
      <c r="H80" s="746"/>
      <c r="I80" s="63" t="s">
        <v>538</v>
      </c>
      <c r="J80" s="877"/>
      <c r="K80" s="803"/>
      <c r="L80" s="750"/>
      <c r="M80" s="767"/>
      <c r="N80" s="797"/>
      <c r="O80" s="750"/>
      <c r="P80" s="744"/>
      <c r="Q80" s="744"/>
      <c r="R80" s="744"/>
      <c r="S80" s="744"/>
      <c r="T80" s="744"/>
      <c r="U80" s="744"/>
      <c r="V80" s="744"/>
      <c r="W80" s="744"/>
      <c r="X80" s="744"/>
      <c r="Y80" s="750"/>
      <c r="Z80" s="744"/>
      <c r="AA80" s="750"/>
      <c r="AB80" s="758"/>
      <c r="AC80" s="891"/>
      <c r="AD80" s="891"/>
      <c r="AE80" s="763"/>
      <c r="AF80" s="750"/>
      <c r="AG80" s="750"/>
      <c r="AH80" s="750"/>
      <c r="AI80" s="767"/>
      <c r="AJ80" s="889"/>
      <c r="AK80" s="838"/>
      <c r="AL80" s="838"/>
      <c r="AM80" s="750"/>
      <c r="AN80" s="859"/>
      <c r="AO80" s="867"/>
      <c r="AP80" s="816"/>
      <c r="AQ80" s="816"/>
      <c r="AR80" s="816"/>
      <c r="AS80" s="816"/>
      <c r="AT80" s="816"/>
      <c r="AU80" s="816"/>
      <c r="AV80" s="816"/>
      <c r="AW80" s="816"/>
      <c r="AX80" s="816"/>
      <c r="AY80" s="816"/>
      <c r="AZ80" s="854"/>
      <c r="BA80" s="833"/>
      <c r="BB80" s="831"/>
      <c r="BC80" s="831"/>
      <c r="BD80" s="831"/>
      <c r="BE80" s="824"/>
    </row>
    <row r="81" spans="1:57" ht="18.75" customHeight="1" thickBot="1">
      <c r="A81" s="1058"/>
      <c r="B81" s="1132"/>
      <c r="C81" s="1061"/>
      <c r="D81" s="859"/>
      <c r="E81" s="797"/>
      <c r="F81" s="873"/>
      <c r="G81" s="797"/>
      <c r="H81" s="746" t="s">
        <v>580</v>
      </c>
      <c r="I81" s="63" t="s">
        <v>538</v>
      </c>
      <c r="J81" s="877"/>
      <c r="K81" s="803"/>
      <c r="L81" s="750"/>
      <c r="M81" s="767"/>
      <c r="N81" s="797"/>
      <c r="O81" s="750"/>
      <c r="P81" s="744"/>
      <c r="Q81" s="744"/>
      <c r="R81" s="744"/>
      <c r="S81" s="744"/>
      <c r="T81" s="744"/>
      <c r="U81" s="744"/>
      <c r="V81" s="744"/>
      <c r="W81" s="744"/>
      <c r="X81" s="744"/>
      <c r="Y81" s="750"/>
      <c r="Z81" s="744"/>
      <c r="AA81" s="750"/>
      <c r="AB81" s="758"/>
      <c r="AC81" s="891"/>
      <c r="AD81" s="891"/>
      <c r="AE81" s="763"/>
      <c r="AF81" s="750"/>
      <c r="AG81" s="750"/>
      <c r="AH81" s="750"/>
      <c r="AI81" s="767"/>
      <c r="AJ81" s="889"/>
      <c r="AK81" s="838"/>
      <c r="AL81" s="838"/>
      <c r="AM81" s="750"/>
      <c r="AN81" s="859"/>
      <c r="AO81" s="867"/>
      <c r="AP81" s="816"/>
      <c r="AQ81" s="816"/>
      <c r="AR81" s="816"/>
      <c r="AS81" s="816"/>
      <c r="AT81" s="816"/>
      <c r="AU81" s="816"/>
      <c r="AV81" s="816"/>
      <c r="AW81" s="816"/>
      <c r="AX81" s="816"/>
      <c r="AY81" s="816"/>
      <c r="AZ81" s="854"/>
      <c r="BA81" s="833"/>
      <c r="BB81" s="831"/>
      <c r="BC81" s="831"/>
      <c r="BD81" s="831"/>
      <c r="BE81" s="824"/>
    </row>
    <row r="82" spans="1:57" ht="12.75" customHeight="1" thickBot="1">
      <c r="A82" s="1058"/>
      <c r="B82" s="1132"/>
      <c r="C82" s="1061"/>
      <c r="D82" s="859"/>
      <c r="E82" s="797"/>
      <c r="F82" s="873"/>
      <c r="G82" s="797"/>
      <c r="H82" s="746"/>
      <c r="I82" s="63" t="s">
        <v>538</v>
      </c>
      <c r="J82" s="877"/>
      <c r="K82" s="803"/>
      <c r="L82" s="750"/>
      <c r="M82" s="767"/>
      <c r="N82" s="797"/>
      <c r="O82" s="750"/>
      <c r="P82" s="744"/>
      <c r="Q82" s="744"/>
      <c r="R82" s="744"/>
      <c r="S82" s="744"/>
      <c r="T82" s="744"/>
      <c r="U82" s="744"/>
      <c r="V82" s="744"/>
      <c r="W82" s="744"/>
      <c r="X82" s="744"/>
      <c r="Y82" s="750"/>
      <c r="Z82" s="744"/>
      <c r="AA82" s="750"/>
      <c r="AB82" s="758"/>
      <c r="AC82" s="891"/>
      <c r="AD82" s="891"/>
      <c r="AE82" s="763"/>
      <c r="AF82" s="750"/>
      <c r="AG82" s="750"/>
      <c r="AH82" s="750"/>
      <c r="AI82" s="767"/>
      <c r="AJ82" s="889"/>
      <c r="AK82" s="838"/>
      <c r="AL82" s="838"/>
      <c r="AM82" s="750"/>
      <c r="AN82" s="859"/>
      <c r="AO82" s="867"/>
      <c r="AP82" s="816"/>
      <c r="AQ82" s="816"/>
      <c r="AR82" s="816"/>
      <c r="AS82" s="816"/>
      <c r="AT82" s="816"/>
      <c r="AU82" s="816"/>
      <c r="AV82" s="816"/>
      <c r="AW82" s="816"/>
      <c r="AX82" s="816"/>
      <c r="AY82" s="816"/>
      <c r="AZ82" s="854"/>
      <c r="BA82" s="833"/>
      <c r="BB82" s="831"/>
      <c r="BC82" s="831"/>
      <c r="BD82" s="831"/>
      <c r="BE82" s="824"/>
    </row>
    <row r="83" spans="1:57" ht="14.25" customHeight="1" thickBot="1">
      <c r="A83" s="1058"/>
      <c r="B83" s="1132"/>
      <c r="C83" s="1061"/>
      <c r="D83" s="859"/>
      <c r="E83" s="797"/>
      <c r="F83" s="873"/>
      <c r="G83" s="797"/>
      <c r="H83" s="864" t="s">
        <v>581</v>
      </c>
      <c r="I83" s="63" t="s">
        <v>538</v>
      </c>
      <c r="J83" s="877"/>
      <c r="K83" s="803"/>
      <c r="L83" s="750"/>
      <c r="M83" s="767"/>
      <c r="N83" s="797"/>
      <c r="O83" s="750"/>
      <c r="P83" s="744"/>
      <c r="Q83" s="744"/>
      <c r="R83" s="744"/>
      <c r="S83" s="744"/>
      <c r="T83" s="744"/>
      <c r="U83" s="744"/>
      <c r="V83" s="744"/>
      <c r="W83" s="744"/>
      <c r="X83" s="744"/>
      <c r="Y83" s="750"/>
      <c r="Z83" s="744"/>
      <c r="AA83" s="750"/>
      <c r="AB83" s="758"/>
      <c r="AC83" s="891"/>
      <c r="AD83" s="891"/>
      <c r="AE83" s="763"/>
      <c r="AF83" s="750"/>
      <c r="AG83" s="750"/>
      <c r="AH83" s="750"/>
      <c r="AI83" s="767"/>
      <c r="AJ83" s="889"/>
      <c r="AK83" s="838"/>
      <c r="AL83" s="838"/>
      <c r="AM83" s="750"/>
      <c r="AN83" s="859"/>
      <c r="AO83" s="867"/>
      <c r="AP83" s="816"/>
      <c r="AQ83" s="816"/>
      <c r="AR83" s="816"/>
      <c r="AS83" s="816"/>
      <c r="AT83" s="816"/>
      <c r="AU83" s="816"/>
      <c r="AV83" s="816"/>
      <c r="AW83" s="816"/>
      <c r="AX83" s="816"/>
      <c r="AY83" s="816"/>
      <c r="AZ83" s="854"/>
      <c r="BA83" s="833"/>
      <c r="BB83" s="831"/>
      <c r="BC83" s="831"/>
      <c r="BD83" s="831"/>
      <c r="BE83" s="824"/>
    </row>
    <row r="84" spans="1:57" ht="13.5" customHeight="1" thickBot="1">
      <c r="A84" s="1058"/>
      <c r="B84" s="1132"/>
      <c r="C84" s="1061"/>
      <c r="D84" s="859"/>
      <c r="E84" s="797"/>
      <c r="F84" s="873"/>
      <c r="G84" s="797"/>
      <c r="H84" s="865"/>
      <c r="I84" s="63" t="s">
        <v>538</v>
      </c>
      <c r="J84" s="877"/>
      <c r="K84" s="803"/>
      <c r="L84" s="750"/>
      <c r="M84" s="767"/>
      <c r="N84" s="797"/>
      <c r="O84" s="750"/>
      <c r="P84" s="744"/>
      <c r="Q84" s="744"/>
      <c r="R84" s="744"/>
      <c r="S84" s="744"/>
      <c r="T84" s="744"/>
      <c r="U84" s="744"/>
      <c r="V84" s="744"/>
      <c r="W84" s="744"/>
      <c r="X84" s="744"/>
      <c r="Y84" s="750"/>
      <c r="Z84" s="744"/>
      <c r="AA84" s="750"/>
      <c r="AB84" s="758"/>
      <c r="AC84" s="891"/>
      <c r="AD84" s="891"/>
      <c r="AE84" s="763"/>
      <c r="AF84" s="750"/>
      <c r="AG84" s="750"/>
      <c r="AH84" s="750"/>
      <c r="AI84" s="767"/>
      <c r="AJ84" s="889"/>
      <c r="AK84" s="838"/>
      <c r="AL84" s="838"/>
      <c r="AM84" s="750"/>
      <c r="AN84" s="859"/>
      <c r="AO84" s="867"/>
      <c r="AP84" s="816"/>
      <c r="AQ84" s="816"/>
      <c r="AR84" s="816"/>
      <c r="AS84" s="816"/>
      <c r="AT84" s="816"/>
      <c r="AU84" s="816"/>
      <c r="AV84" s="816"/>
      <c r="AW84" s="816"/>
      <c r="AX84" s="816"/>
      <c r="AY84" s="816"/>
      <c r="AZ84" s="854"/>
      <c r="BA84" s="833"/>
      <c r="BB84" s="831"/>
      <c r="BC84" s="831"/>
      <c r="BD84" s="831"/>
      <c r="BE84" s="824"/>
    </row>
    <row r="85" spans="1:57" ht="18.75" customHeight="1" thickBot="1">
      <c r="A85" s="1058"/>
      <c r="B85" s="1132"/>
      <c r="C85" s="1061"/>
      <c r="D85" s="859"/>
      <c r="E85" s="797"/>
      <c r="F85" s="873"/>
      <c r="G85" s="797"/>
      <c r="H85" s="879" t="s">
        <v>582</v>
      </c>
      <c r="I85" s="63" t="s">
        <v>538</v>
      </c>
      <c r="J85" s="877"/>
      <c r="K85" s="803"/>
      <c r="L85" s="750"/>
      <c r="M85" s="767"/>
      <c r="N85" s="797"/>
      <c r="O85" s="750"/>
      <c r="P85" s="744"/>
      <c r="Q85" s="744"/>
      <c r="R85" s="744"/>
      <c r="S85" s="744"/>
      <c r="T85" s="744"/>
      <c r="U85" s="744"/>
      <c r="V85" s="744"/>
      <c r="W85" s="744"/>
      <c r="X85" s="744"/>
      <c r="Y85" s="750"/>
      <c r="Z85" s="744"/>
      <c r="AA85" s="750"/>
      <c r="AB85" s="758"/>
      <c r="AC85" s="891"/>
      <c r="AD85" s="891"/>
      <c r="AE85" s="763"/>
      <c r="AF85" s="750"/>
      <c r="AG85" s="750"/>
      <c r="AH85" s="750"/>
      <c r="AI85" s="767"/>
      <c r="AJ85" s="889"/>
      <c r="AK85" s="838"/>
      <c r="AL85" s="838"/>
      <c r="AM85" s="750"/>
      <c r="AN85" s="859"/>
      <c r="AO85" s="867"/>
      <c r="AP85" s="816"/>
      <c r="AQ85" s="816"/>
      <c r="AR85" s="816"/>
      <c r="AS85" s="816"/>
      <c r="AT85" s="816"/>
      <c r="AU85" s="816"/>
      <c r="AV85" s="816"/>
      <c r="AW85" s="816"/>
      <c r="AX85" s="816"/>
      <c r="AY85" s="816"/>
      <c r="AZ85" s="854"/>
      <c r="BA85" s="833"/>
      <c r="BB85" s="831"/>
      <c r="BC85" s="831"/>
      <c r="BD85" s="831"/>
      <c r="BE85" s="824"/>
    </row>
    <row r="86" spans="1:57" ht="15.75" customHeight="1" thickBot="1">
      <c r="A86" s="1059"/>
      <c r="B86" s="1133"/>
      <c r="C86" s="1062"/>
      <c r="D86" s="860"/>
      <c r="E86" s="798"/>
      <c r="F86" s="874"/>
      <c r="G86" s="798"/>
      <c r="H86" s="880"/>
      <c r="I86" s="63" t="s">
        <v>538</v>
      </c>
      <c r="J86" s="878"/>
      <c r="K86" s="804"/>
      <c r="L86" s="765"/>
      <c r="M86" s="768"/>
      <c r="N86" s="798"/>
      <c r="O86" s="765"/>
      <c r="P86" s="745"/>
      <c r="Q86" s="745"/>
      <c r="R86" s="745"/>
      <c r="S86" s="745"/>
      <c r="T86" s="745"/>
      <c r="U86" s="745"/>
      <c r="V86" s="745"/>
      <c r="W86" s="745"/>
      <c r="X86" s="745"/>
      <c r="Y86" s="765"/>
      <c r="Z86" s="745"/>
      <c r="AA86" s="765"/>
      <c r="AB86" s="759"/>
      <c r="AC86" s="964"/>
      <c r="AD86" s="964"/>
      <c r="AE86" s="764"/>
      <c r="AF86" s="765"/>
      <c r="AG86" s="765"/>
      <c r="AH86" s="765"/>
      <c r="AI86" s="768"/>
      <c r="AJ86" s="890"/>
      <c r="AK86" s="839"/>
      <c r="AL86" s="839"/>
      <c r="AM86" s="765"/>
      <c r="AN86" s="860"/>
      <c r="AO86" s="868"/>
      <c r="AP86" s="853"/>
      <c r="AQ86" s="853"/>
      <c r="AR86" s="853"/>
      <c r="AS86" s="853"/>
      <c r="AT86" s="853"/>
      <c r="AU86" s="853"/>
      <c r="AV86" s="853"/>
      <c r="AW86" s="853"/>
      <c r="AX86" s="853"/>
      <c r="AY86" s="853"/>
      <c r="AZ86" s="855"/>
      <c r="BA86" s="843"/>
      <c r="BB86" s="832"/>
      <c r="BC86" s="832"/>
      <c r="BD86" s="832"/>
      <c r="BE86" s="825"/>
    </row>
    <row r="87" spans="1:57" ht="37.5" customHeight="1" thickBot="1">
      <c r="A87" s="811">
        <v>4</v>
      </c>
      <c r="B87" s="1134" t="s">
        <v>612</v>
      </c>
      <c r="C87" s="811" t="s">
        <v>613</v>
      </c>
      <c r="D87" s="1063" t="s">
        <v>533</v>
      </c>
      <c r="E87" s="811" t="s">
        <v>614</v>
      </c>
      <c r="F87" s="811" t="s">
        <v>615</v>
      </c>
      <c r="G87" s="796" t="s">
        <v>536</v>
      </c>
      <c r="H87" s="62" t="s">
        <v>537</v>
      </c>
      <c r="I87" s="63" t="s">
        <v>538</v>
      </c>
      <c r="J87" s="876">
        <f>COUNTIF(I87:I112,[3]DATOS!$D$24)</f>
        <v>26</v>
      </c>
      <c r="K87" s="962" t="str">
        <f>+IF(AND(J87&lt;6,J87&gt;0),"Moderado",IF(AND(J87&lt;12,J87&gt;5),"Mayor",IF(AND(J87&lt;20,J87&gt;11),"Catastrófico","Responda las Preguntas de Impacto")))</f>
        <v>Responda las Preguntas de Impacto</v>
      </c>
      <c r="L87" s="749" t="str">
        <f>IF(AND(EXACT(G87,"Rara vez"),(EXACT(K87,"Moderado"))),"Moderado",IF(AND(EXACT(G87,"Rara vez"),(EXACT(K87,"Mayor"))),"Alto",IF(AND(EXACT(G87,"Rara vez"),(EXACT(K87,"Catastrófico"))),"Extremo",IF(AND(EXACT(G87,"Improbable"),(EXACT(K87,"Moderado"))),"Moderado",IF(AND(EXACT(G87,"Improbable"),(EXACT(K87,"Mayor"))),"Alto",IF(AND(EXACT(G87,"Improbable"),(EXACT(K87,"Catastrófico"))),"Extremo",IF(AND(EXACT(G87,"Posible"),(EXACT(K87,"Moderado"))),"Alto",IF(AND(EXACT(G87,"Posible"),(EXACT(K87,"Mayor"))),"Extremo",IF(AND(EXACT(G87,"Posible"),(EXACT(K87,"Catastrófico"))),"Extremo",IF(AND(EXACT(G87,"Probable"),(EXACT(K87,"Moderado"))),"Alto",IF(AND(EXACT(G87,"Probable"),(EXACT(K87,"Mayor"))),"Extremo",IF(AND(EXACT(G87,"Probable"),(EXACT(K87,"Catastrófico"))),"Extremo",IF(AND(EXACT(G87,"Casi Seguro"),(EXACT(K87,"Moderado"))),"Extremo",IF(AND(EXACT(G87,"Casi Seguro"),(EXACT(K87,"Mayor"))),"Extremo",IF(AND(EXACT(G87,"Casi Seguro"),(EXACT(K87,"Catastrófico"))),"Extremo","")))))))))))))))</f>
        <v/>
      </c>
      <c r="M87" s="766" t="str">
        <f>IF(EXACT(L87,"Bajo"),"Evitar el Riesgo, Reducir el Riesgo, Compartir el Riesgo",IF(EXACT(L87,"Moderado"),"Evitar el Riesgo, Reducir el Riesgo, Compartir el Riesgo",IF(EXACT(L87,"Alto"),"Evitar el Riesgo, Reducir el Riesgo, Compartir el Riesgo",IF(EXACT(L87,"Extremo"),"Evitar el Riesgo, Reducir el Riesgo, Compartir el Riesgo",""))))</f>
        <v/>
      </c>
      <c r="N87" s="870" t="s">
        <v>616</v>
      </c>
      <c r="O87" s="811" t="s">
        <v>540</v>
      </c>
      <c r="P87" s="26" t="s">
        <v>541</v>
      </c>
      <c r="Q87" s="22" t="s">
        <v>542</v>
      </c>
      <c r="R87" s="26">
        <f>+IFERROR(VLOOKUP(Q87,[5]DATOS!$E$2:$F$17,2,FALSE),"")</f>
        <v>15</v>
      </c>
      <c r="S87" s="816">
        <f>SUM(R87:R94)</f>
        <v>100</v>
      </c>
      <c r="T87" s="816" t="str">
        <f>+IF(AND(S87&lt;=100,S87&gt;=96),"Fuerte",IF(AND(S87&lt;=95,S87&gt;=86),"Moderado",IF(AND(S87&lt;=85,J87&gt;=0),"Débil"," ")))</f>
        <v>Fuerte</v>
      </c>
      <c r="U87" s="816" t="s">
        <v>543</v>
      </c>
      <c r="V87" s="816" t="str">
        <f>IF(AND(EXACT(T87,"Fuerte"),(EXACT(U87,"Fuerte"))),"Fuerte",IF(AND(EXACT(T87,"Fuerte"),(EXACT(U87,"Moderado"))),"Moderado",IF(AND(EXACT(T87,"Fuerte"),(EXACT(U87,"Débil"))),"Débil",IF(AND(EXACT(T87,"Moderado"),(EXACT(U87,"Fuerte"))),"Moderado",IF(AND(EXACT(T87,"Moderado"),(EXACT(U87,"Moderado"))),"Moderado",IF(AND(EXACT(T87,"Moderado"),(EXACT(U87,"Débil"))),"Débil",IF(AND(EXACT(T87,"Débil"),(EXACT(U87,"Fuerte"))),"Débil",IF(AND(EXACT(T87,"Débil"),(EXACT(U87,"Moderado"))),"Débil",IF(AND(EXACT(T87,"Débil"),(EXACT(U87,"Débil"))),"Débil",)))))))))</f>
        <v>Fuerte</v>
      </c>
      <c r="W87" s="816">
        <f>IF(V87="Fuerte",100,IF(V87="Moderado",50,IF(V87="Débil",0)))</f>
        <v>100</v>
      </c>
      <c r="X87" s="816">
        <f>AVERAGE(W87:W112)</f>
        <v>100</v>
      </c>
      <c r="Y87" s="811" t="s">
        <v>617</v>
      </c>
      <c r="Z87" s="816" t="s">
        <v>597</v>
      </c>
      <c r="AA87" s="760" t="s">
        <v>618</v>
      </c>
      <c r="AB87" s="760" t="str">
        <f>+IF(X87=100,"Fuerte",IF(AND(X87&lt;=99,X87&gt;=50),"Moderado",IF(X87&lt;50,"Débil"," ")))</f>
        <v>Fuerte</v>
      </c>
      <c r="AC87" s="963" t="s">
        <v>547</v>
      </c>
      <c r="AD87" s="963" t="s">
        <v>548</v>
      </c>
      <c r="AE87" s="762" t="str">
        <f>IF(AND(OR(AD87="Directamente",AD87="Indirectamente",AD87="No Disminuye"),(AB87="Fuerte"),(AC87="Directamente"),(OR(G87="Rara vez",G87="Improbable",G87="Posible"))),"Rara vez",IF(AND(OR(AD87="Directamente",AD87="Indirectamente",AD87="No Disminuye"),(AB87="Fuerte"),(AC87="Directamente"),(G87="Probable")),"Improbable",IF(AND(OR(AD87="Directamente",AD87="Indirectamente",AD87="No Disminuye"),(AB87="Fuerte"),(AC87="Directamente"),(G87="Casi Seguro")),"Posible",IF(AND(AD87="Directamente",AC87="No disminuye",AB87="Fuerte"),G87,IF(AND(OR(AD87="Directamente",AD87="Indirectamente",AD87="No Disminuye"),AB87="Moderado",AC87="Directamente",(OR(G87="Rara vez",G87="Improbable"))),"Rara vez",IF(AND(OR(AD87="Directamente",AD87="Indirectamente",AD87="No Disminuye"),(AB87="Moderado"),(AC87="Directamente"),(G87="Posible")),"Improbable",IF(AND(OR(AD87="Directamente",AD87="Indirectamente",AD87="No Disminuye"),(AB87="Moderado"),(AC87="Directamente"),(G87="Probable")),"Posible",IF(AND(OR(AD87="Directamente",AD87="Indirectamente",AD87="No Disminuye"),(AB87="Moderado"),(AC87="Directamente"),(G87="Casi Seguro")),"Probable",IF(AND(AD87="Directamente",AC87="No disminuye",AB87="Moderado"),G87,IF(AB87="Débil",G87," ESTA COMBINACION NO ESTÁ CONTEMPLADA EN LA METODOLOGÍA "))))))))))</f>
        <v>Rara vez</v>
      </c>
      <c r="AF87" s="811" t="str">
        <f>IF(AND(OR(AD87="Directamente",AD87="Indirectamente",AD87="No Disminuye"),AB87="Moderado",AC87="Directamente",(OR(G87="Raro",G87="Improbable"))),"Raro",IF(AND(OR(AD87="Directamente",AD87="Indirectamente",AD87="No Disminuye"),(AB87="Moderado"),(AC87="Directamente"),(G87="Posible")),"Improbable",IF(AND(OR(AD87="Directamente",AD87="Indirectamente",AD87="No Disminuye"),(AB87="Moderado"),(AC87="Directamente"),(G87="Probable")),"Posible",IF(AND(OR(AD87="Directamente",AD87="Indirectamente",AD87="No Disminuye"),(AB87="Moderado"),(AC87="Directamente"),(G87="Casi Seguro")),"Probable",IF(AND(AD87="Directamente",AC87="No disminuye",AB87="Moderado"),G87," ")))))</f>
        <v xml:space="preserve"> </v>
      </c>
      <c r="AG87" s="749" t="str">
        <f>K87</f>
        <v>Responda las Preguntas de Impacto</v>
      </c>
      <c r="AH87" s="749" t="str">
        <f>IF(AND(EXACT(AE87,"Rara vez"),(EXACT(AG87,"Moderado"))),"Moderado",IF(AND(EXACT(AE87,"Rara vez"),(EXACT(AG87,"Mayor"))),"Alto",IF(AND(EXACT(AE87,"Rara vez"),(EXACT(AG87,"Catastrófico"))),"Extremo",IF(AND(EXACT(AE87,"Improbable"),(EXACT(AG87,"Moderado"))),"Moderado",IF(AND(EXACT(AE87,"Improbable"),(EXACT(AG87,"Mayor"))),"Alto",IF(AND(EXACT(AE87,"Improbable"),(EXACT(AG87,"Catastrófico"))),"Extremo",IF(AND(EXACT(AE87,"Posible"),(EXACT(AG87,"Moderado"))),"Alto",IF(AND(EXACT(AE87,"Posible"),(EXACT(AG87,"Mayor"))),"Extremo",IF(AND(EXACT(AE87,"Posible"),(EXACT(AG87,"Catastrófico"))),"Extremo",IF(AND(EXACT(AE87,"Probable"),(EXACT(AG87,"Moderado"))),"Alto",IF(AND(EXACT(AE87,"Probable"),(EXACT(AG87,"Mayor"))),"Extremo",IF(AND(EXACT(AE87,"Probable"),(EXACT(AG87,"Catastrófico"))),"Extremo",IF(AND(EXACT(AE87,"Casi Seguro"),(EXACT(AG87,"Moderado"))),"Extremo",IF(AND(EXACT(AE87,"Casi Seguro"),(EXACT(AG87,"Mayor"))),"Extremo",IF(AND(EXACT(AE87,"Casi Seguro"),(EXACT(AG87,"Catastrófico"))),"Extremo","")))))))))))))))</f>
        <v/>
      </c>
      <c r="AI87" s="766" t="str">
        <f>IF(EXACT(L87,"Bajo"),"Evitar el Riesgo, Reducir el Riesgo, Compartir el Riesg",IF(EXACT(L87,"Moderado"),"Evitar el Riesgo, Reducir el Riesgo, Compartir el Riesgo",IF(EXACT(L87,"Alto"),"Evitar el Riesgo, Reducir el Riesgo, Compartir el Riesgo",IF(EXACT(L87,"Extremo"),"Evitar el Riesgo, Reducir el Riesgo, Compartir el Riesgo",""))))</f>
        <v/>
      </c>
      <c r="AJ87" s="770" t="s">
        <v>619</v>
      </c>
      <c r="AK87" s="866">
        <v>43466</v>
      </c>
      <c r="AL87" s="866">
        <v>43830</v>
      </c>
      <c r="AM87" s="770" t="s">
        <v>620</v>
      </c>
      <c r="AN87" s="873" t="s">
        <v>621</v>
      </c>
      <c r="AO87" s="850"/>
      <c r="AP87" s="748"/>
      <c r="AQ87" s="748"/>
      <c r="AR87" s="748"/>
      <c r="AS87" s="748"/>
      <c r="AT87" s="748"/>
      <c r="AU87" s="748"/>
      <c r="AV87" s="748"/>
      <c r="AW87" s="748"/>
      <c r="AX87" s="748"/>
      <c r="AY87" s="748"/>
      <c r="AZ87" s="840"/>
      <c r="BA87" s="826"/>
      <c r="BB87" s="844"/>
      <c r="BC87" s="844"/>
      <c r="BD87" s="844"/>
      <c r="BE87" s="847"/>
    </row>
    <row r="88" spans="1:57" ht="37.5" customHeight="1" thickBot="1">
      <c r="A88" s="811"/>
      <c r="B88" s="1135"/>
      <c r="C88" s="811"/>
      <c r="D88" s="859"/>
      <c r="E88" s="811"/>
      <c r="F88" s="811"/>
      <c r="G88" s="797"/>
      <c r="H88" s="62" t="s">
        <v>552</v>
      </c>
      <c r="I88" s="63" t="s">
        <v>538</v>
      </c>
      <c r="J88" s="877"/>
      <c r="K88" s="962"/>
      <c r="L88" s="750"/>
      <c r="M88" s="767"/>
      <c r="N88" s="870"/>
      <c r="O88" s="811"/>
      <c r="P88" s="26" t="s">
        <v>553</v>
      </c>
      <c r="Q88" s="22" t="s">
        <v>554</v>
      </c>
      <c r="R88" s="26">
        <f>+IFERROR(VLOOKUP(Q88,[5]DATOS!$E$2:$F$17,2,FALSE),"")</f>
        <v>15</v>
      </c>
      <c r="S88" s="816"/>
      <c r="T88" s="816"/>
      <c r="U88" s="816"/>
      <c r="V88" s="816"/>
      <c r="W88" s="816"/>
      <c r="X88" s="816"/>
      <c r="Y88" s="811"/>
      <c r="Z88" s="816"/>
      <c r="AA88" s="760"/>
      <c r="AB88" s="760"/>
      <c r="AC88" s="891"/>
      <c r="AD88" s="891"/>
      <c r="AE88" s="763"/>
      <c r="AF88" s="811"/>
      <c r="AG88" s="750"/>
      <c r="AH88" s="750"/>
      <c r="AI88" s="767"/>
      <c r="AJ88" s="770"/>
      <c r="AK88" s="866"/>
      <c r="AL88" s="866"/>
      <c r="AM88" s="770"/>
      <c r="AN88" s="873"/>
      <c r="AO88" s="851"/>
      <c r="AP88" s="744"/>
      <c r="AQ88" s="744"/>
      <c r="AR88" s="744"/>
      <c r="AS88" s="744"/>
      <c r="AT88" s="744"/>
      <c r="AU88" s="744"/>
      <c r="AV88" s="744"/>
      <c r="AW88" s="744"/>
      <c r="AX88" s="744"/>
      <c r="AY88" s="744"/>
      <c r="AZ88" s="841"/>
      <c r="BA88" s="827"/>
      <c r="BB88" s="845"/>
      <c r="BC88" s="845"/>
      <c r="BD88" s="845"/>
      <c r="BE88" s="848"/>
    </row>
    <row r="89" spans="1:57" ht="37.5" customHeight="1" thickBot="1">
      <c r="A89" s="811"/>
      <c r="B89" s="1135"/>
      <c r="C89" s="811"/>
      <c r="D89" s="859"/>
      <c r="E89" s="811"/>
      <c r="F89" s="811"/>
      <c r="G89" s="797"/>
      <c r="H89" s="62" t="s">
        <v>555</v>
      </c>
      <c r="I89" s="63" t="s">
        <v>538</v>
      </c>
      <c r="J89" s="877"/>
      <c r="K89" s="962"/>
      <c r="L89" s="750"/>
      <c r="M89" s="767"/>
      <c r="N89" s="870"/>
      <c r="O89" s="811"/>
      <c r="P89" s="26" t="s">
        <v>556</v>
      </c>
      <c r="Q89" s="22" t="s">
        <v>557</v>
      </c>
      <c r="R89" s="26">
        <f>+IFERROR(VLOOKUP(Q89,[5]DATOS!$E$2:$F$17,2,FALSE),"")</f>
        <v>15</v>
      </c>
      <c r="S89" s="816"/>
      <c r="T89" s="816"/>
      <c r="U89" s="816"/>
      <c r="V89" s="816"/>
      <c r="W89" s="816"/>
      <c r="X89" s="816"/>
      <c r="Y89" s="811"/>
      <c r="Z89" s="816"/>
      <c r="AA89" s="760"/>
      <c r="AB89" s="760"/>
      <c r="AC89" s="891"/>
      <c r="AD89" s="891"/>
      <c r="AE89" s="763"/>
      <c r="AF89" s="811"/>
      <c r="AG89" s="750"/>
      <c r="AH89" s="750"/>
      <c r="AI89" s="767"/>
      <c r="AJ89" s="770"/>
      <c r="AK89" s="866"/>
      <c r="AL89" s="866"/>
      <c r="AM89" s="770"/>
      <c r="AN89" s="873"/>
      <c r="AO89" s="851"/>
      <c r="AP89" s="744"/>
      <c r="AQ89" s="744"/>
      <c r="AR89" s="744"/>
      <c r="AS89" s="744"/>
      <c r="AT89" s="744"/>
      <c r="AU89" s="744"/>
      <c r="AV89" s="744"/>
      <c r="AW89" s="744"/>
      <c r="AX89" s="744"/>
      <c r="AY89" s="744"/>
      <c r="AZ89" s="841"/>
      <c r="BA89" s="827"/>
      <c r="BB89" s="845"/>
      <c r="BC89" s="845"/>
      <c r="BD89" s="845"/>
      <c r="BE89" s="848"/>
    </row>
    <row r="90" spans="1:57" ht="37.5" customHeight="1" thickBot="1">
      <c r="A90" s="811"/>
      <c r="B90" s="1135"/>
      <c r="C90" s="811"/>
      <c r="D90" s="859"/>
      <c r="E90" s="811"/>
      <c r="F90" s="811"/>
      <c r="G90" s="797"/>
      <c r="H90" s="62" t="s">
        <v>558</v>
      </c>
      <c r="I90" s="63" t="s">
        <v>538</v>
      </c>
      <c r="J90" s="877"/>
      <c r="K90" s="962"/>
      <c r="L90" s="750"/>
      <c r="M90" s="767"/>
      <c r="N90" s="870"/>
      <c r="O90" s="811"/>
      <c r="P90" s="26" t="s">
        <v>560</v>
      </c>
      <c r="Q90" s="22" t="s">
        <v>561</v>
      </c>
      <c r="R90" s="26">
        <f>+IFERROR(VLOOKUP(Q90,[5]DATOS!$E$2:$F$17,2,FALSE),"")</f>
        <v>15</v>
      </c>
      <c r="S90" s="816"/>
      <c r="T90" s="816"/>
      <c r="U90" s="816"/>
      <c r="V90" s="816"/>
      <c r="W90" s="816"/>
      <c r="X90" s="816"/>
      <c r="Y90" s="811"/>
      <c r="Z90" s="816"/>
      <c r="AA90" s="760"/>
      <c r="AB90" s="760"/>
      <c r="AC90" s="891"/>
      <c r="AD90" s="891"/>
      <c r="AE90" s="763"/>
      <c r="AF90" s="811"/>
      <c r="AG90" s="750"/>
      <c r="AH90" s="750"/>
      <c r="AI90" s="767"/>
      <c r="AJ90" s="770"/>
      <c r="AK90" s="866"/>
      <c r="AL90" s="866"/>
      <c r="AM90" s="770"/>
      <c r="AN90" s="873"/>
      <c r="AO90" s="851"/>
      <c r="AP90" s="744"/>
      <c r="AQ90" s="744"/>
      <c r="AR90" s="744"/>
      <c r="AS90" s="744"/>
      <c r="AT90" s="744"/>
      <c r="AU90" s="744"/>
      <c r="AV90" s="744"/>
      <c r="AW90" s="744"/>
      <c r="AX90" s="744"/>
      <c r="AY90" s="744"/>
      <c r="AZ90" s="841"/>
      <c r="BA90" s="827"/>
      <c r="BB90" s="845"/>
      <c r="BC90" s="845"/>
      <c r="BD90" s="845"/>
      <c r="BE90" s="848"/>
    </row>
    <row r="91" spans="1:57" ht="47.25" customHeight="1" thickBot="1">
      <c r="A91" s="811"/>
      <c r="B91" s="1135"/>
      <c r="C91" s="811"/>
      <c r="D91" s="859"/>
      <c r="E91" s="811"/>
      <c r="F91" s="811"/>
      <c r="G91" s="797"/>
      <c r="H91" s="62" t="s">
        <v>562</v>
      </c>
      <c r="I91" s="63" t="s">
        <v>538</v>
      </c>
      <c r="J91" s="877"/>
      <c r="K91" s="962"/>
      <c r="L91" s="750"/>
      <c r="M91" s="767"/>
      <c r="N91" s="870"/>
      <c r="O91" s="811"/>
      <c r="P91" s="26" t="s">
        <v>563</v>
      </c>
      <c r="Q91" s="22" t="s">
        <v>564</v>
      </c>
      <c r="R91" s="26">
        <f>+IFERROR(VLOOKUP(Q91,[5]DATOS!$E$2:$F$17,2,FALSE),"")</f>
        <v>15</v>
      </c>
      <c r="S91" s="816"/>
      <c r="T91" s="816"/>
      <c r="U91" s="816"/>
      <c r="V91" s="816"/>
      <c r="W91" s="816"/>
      <c r="X91" s="816"/>
      <c r="Y91" s="811"/>
      <c r="Z91" s="816"/>
      <c r="AA91" s="760"/>
      <c r="AB91" s="760"/>
      <c r="AC91" s="891"/>
      <c r="AD91" s="891"/>
      <c r="AE91" s="763"/>
      <c r="AF91" s="811"/>
      <c r="AG91" s="750"/>
      <c r="AH91" s="750"/>
      <c r="AI91" s="767"/>
      <c r="AJ91" s="770"/>
      <c r="AK91" s="866"/>
      <c r="AL91" s="866"/>
      <c r="AM91" s="770"/>
      <c r="AN91" s="873"/>
      <c r="AO91" s="851"/>
      <c r="AP91" s="744"/>
      <c r="AQ91" s="744"/>
      <c r="AR91" s="744"/>
      <c r="AS91" s="744"/>
      <c r="AT91" s="744"/>
      <c r="AU91" s="744"/>
      <c r="AV91" s="744"/>
      <c r="AW91" s="744"/>
      <c r="AX91" s="744"/>
      <c r="AY91" s="744"/>
      <c r="AZ91" s="841"/>
      <c r="BA91" s="827"/>
      <c r="BB91" s="845"/>
      <c r="BC91" s="845"/>
      <c r="BD91" s="845"/>
      <c r="BE91" s="848"/>
    </row>
    <row r="92" spans="1:57" ht="56.25" customHeight="1" thickBot="1">
      <c r="A92" s="811"/>
      <c r="B92" s="1135"/>
      <c r="C92" s="811"/>
      <c r="D92" s="859"/>
      <c r="E92" s="811"/>
      <c r="F92" s="811"/>
      <c r="G92" s="797"/>
      <c r="H92" s="62" t="s">
        <v>565</v>
      </c>
      <c r="I92" s="63" t="s">
        <v>538</v>
      </c>
      <c r="J92" s="877"/>
      <c r="K92" s="962"/>
      <c r="L92" s="750"/>
      <c r="M92" s="767"/>
      <c r="N92" s="870"/>
      <c r="O92" s="811"/>
      <c r="P92" s="26" t="s">
        <v>566</v>
      </c>
      <c r="Q92" s="22" t="s">
        <v>567</v>
      </c>
      <c r="R92" s="26">
        <f>+IFERROR(VLOOKUP(Q92,[5]DATOS!$E$2:$F$17,2,FALSE),"")</f>
        <v>15</v>
      </c>
      <c r="S92" s="816"/>
      <c r="T92" s="816"/>
      <c r="U92" s="816"/>
      <c r="V92" s="816"/>
      <c r="W92" s="816"/>
      <c r="X92" s="816"/>
      <c r="Y92" s="811"/>
      <c r="Z92" s="816"/>
      <c r="AA92" s="760"/>
      <c r="AB92" s="760"/>
      <c r="AC92" s="891"/>
      <c r="AD92" s="891"/>
      <c r="AE92" s="763"/>
      <c r="AF92" s="811"/>
      <c r="AG92" s="750"/>
      <c r="AH92" s="750"/>
      <c r="AI92" s="767"/>
      <c r="AJ92" s="770"/>
      <c r="AK92" s="866"/>
      <c r="AL92" s="866"/>
      <c r="AM92" s="770"/>
      <c r="AN92" s="873"/>
      <c r="AO92" s="851"/>
      <c r="AP92" s="744"/>
      <c r="AQ92" s="744"/>
      <c r="AR92" s="744"/>
      <c r="AS92" s="744"/>
      <c r="AT92" s="744"/>
      <c r="AU92" s="744"/>
      <c r="AV92" s="744"/>
      <c r="AW92" s="744"/>
      <c r="AX92" s="744"/>
      <c r="AY92" s="744"/>
      <c r="AZ92" s="841"/>
      <c r="BA92" s="827"/>
      <c r="BB92" s="845"/>
      <c r="BC92" s="845"/>
      <c r="BD92" s="845"/>
      <c r="BE92" s="848"/>
    </row>
    <row r="93" spans="1:57" ht="51.75" customHeight="1" thickBot="1">
      <c r="A93" s="811"/>
      <c r="B93" s="1135"/>
      <c r="C93" s="811"/>
      <c r="D93" s="859"/>
      <c r="E93" s="811"/>
      <c r="F93" s="811"/>
      <c r="G93" s="797"/>
      <c r="H93" s="62" t="s">
        <v>568</v>
      </c>
      <c r="I93" s="63" t="s">
        <v>538</v>
      </c>
      <c r="J93" s="877"/>
      <c r="K93" s="962"/>
      <c r="L93" s="750"/>
      <c r="M93" s="767"/>
      <c r="N93" s="870"/>
      <c r="O93" s="811"/>
      <c r="P93" s="26" t="s">
        <v>569</v>
      </c>
      <c r="Q93" s="26" t="s">
        <v>570</v>
      </c>
      <c r="R93" s="26">
        <f>+IFERROR(VLOOKUP(Q93,[5]DATOS!$E$2:$F$17,2,FALSE),"")</f>
        <v>10</v>
      </c>
      <c r="S93" s="816"/>
      <c r="T93" s="816"/>
      <c r="U93" s="816"/>
      <c r="V93" s="816"/>
      <c r="W93" s="816"/>
      <c r="X93" s="816"/>
      <c r="Y93" s="811"/>
      <c r="Z93" s="816"/>
      <c r="AA93" s="760"/>
      <c r="AB93" s="760"/>
      <c r="AC93" s="891"/>
      <c r="AD93" s="891"/>
      <c r="AE93" s="763"/>
      <c r="AF93" s="811"/>
      <c r="AG93" s="750"/>
      <c r="AH93" s="750"/>
      <c r="AI93" s="767"/>
      <c r="AJ93" s="770"/>
      <c r="AK93" s="866"/>
      <c r="AL93" s="866"/>
      <c r="AM93" s="770"/>
      <c r="AN93" s="873"/>
      <c r="AO93" s="851"/>
      <c r="AP93" s="744"/>
      <c r="AQ93" s="744"/>
      <c r="AR93" s="744"/>
      <c r="AS93" s="744"/>
      <c r="AT93" s="744"/>
      <c r="AU93" s="744"/>
      <c r="AV93" s="744"/>
      <c r="AW93" s="744"/>
      <c r="AX93" s="744"/>
      <c r="AY93" s="744"/>
      <c r="AZ93" s="841"/>
      <c r="BA93" s="827"/>
      <c r="BB93" s="845"/>
      <c r="BC93" s="845"/>
      <c r="BD93" s="845"/>
      <c r="BE93" s="848"/>
    </row>
    <row r="94" spans="1:57" ht="68.25" customHeight="1" thickBot="1">
      <c r="A94" s="811"/>
      <c r="B94" s="1135"/>
      <c r="C94" s="811"/>
      <c r="D94" s="859"/>
      <c r="E94" s="811"/>
      <c r="F94" s="811"/>
      <c r="G94" s="797"/>
      <c r="H94" s="62" t="s">
        <v>571</v>
      </c>
      <c r="I94" s="63" t="s">
        <v>538</v>
      </c>
      <c r="J94" s="877"/>
      <c r="K94" s="962"/>
      <c r="L94" s="750"/>
      <c r="M94" s="767"/>
      <c r="N94" s="870"/>
      <c r="O94" s="811"/>
      <c r="P94" s="26"/>
      <c r="Q94" s="26"/>
      <c r="R94" s="26"/>
      <c r="S94" s="816"/>
      <c r="T94" s="816"/>
      <c r="U94" s="816"/>
      <c r="V94" s="816"/>
      <c r="W94" s="816"/>
      <c r="X94" s="816"/>
      <c r="Y94" s="811"/>
      <c r="Z94" s="816"/>
      <c r="AA94" s="760"/>
      <c r="AB94" s="760"/>
      <c r="AC94" s="891"/>
      <c r="AD94" s="891"/>
      <c r="AE94" s="763"/>
      <c r="AF94" s="811"/>
      <c r="AG94" s="750"/>
      <c r="AH94" s="750"/>
      <c r="AI94" s="767"/>
      <c r="AJ94" s="770"/>
      <c r="AK94" s="866"/>
      <c r="AL94" s="866"/>
      <c r="AM94" s="770"/>
      <c r="AN94" s="873"/>
      <c r="AO94" s="852"/>
      <c r="AP94" s="753"/>
      <c r="AQ94" s="753"/>
      <c r="AR94" s="753"/>
      <c r="AS94" s="753"/>
      <c r="AT94" s="753"/>
      <c r="AU94" s="753"/>
      <c r="AV94" s="753"/>
      <c r="AW94" s="753"/>
      <c r="AX94" s="753"/>
      <c r="AY94" s="753"/>
      <c r="AZ94" s="842"/>
      <c r="BA94" s="828"/>
      <c r="BB94" s="846"/>
      <c r="BC94" s="846"/>
      <c r="BD94" s="846"/>
      <c r="BE94" s="849"/>
    </row>
    <row r="95" spans="1:57" ht="37.5" customHeight="1" thickBot="1">
      <c r="A95" s="811"/>
      <c r="B95" s="1135"/>
      <c r="C95" s="811"/>
      <c r="D95" s="859"/>
      <c r="E95" s="811"/>
      <c r="F95" s="811"/>
      <c r="G95" s="797"/>
      <c r="H95" s="62" t="s">
        <v>572</v>
      </c>
      <c r="I95" s="63" t="s">
        <v>538</v>
      </c>
      <c r="J95" s="877"/>
      <c r="K95" s="962"/>
      <c r="L95" s="750"/>
      <c r="M95" s="767"/>
      <c r="N95" s="870" t="s">
        <v>622</v>
      </c>
      <c r="O95" s="811" t="s">
        <v>540</v>
      </c>
      <c r="P95" s="26" t="s">
        <v>541</v>
      </c>
      <c r="Q95" s="22" t="s">
        <v>542</v>
      </c>
      <c r="R95" s="26">
        <f>+IFERROR(VLOOKUP(Q95,[5]DATOS!$E$2:$F$17,2,FALSE),"")</f>
        <v>15</v>
      </c>
      <c r="S95" s="816">
        <f>SUM(R95:R104)</f>
        <v>100</v>
      </c>
      <c r="T95" s="816" t="str">
        <f>+IF(AND(S95&lt;=100,S95&gt;=96),"Fuerte",IF(AND(S95&lt;=95,S95&gt;=86),"Moderado",IF(AND(S95&lt;=85,J95&gt;=0),"Débil"," ")))</f>
        <v>Fuerte</v>
      </c>
      <c r="U95" s="816" t="s">
        <v>543</v>
      </c>
      <c r="V95" s="816" t="str">
        <f>IF(AND(EXACT(T95,"Fuerte"),(EXACT(U95,"Fuerte"))),"Fuerte",IF(AND(EXACT(T95,"Fuerte"),(EXACT(U95,"Moderado"))),"Moderado",IF(AND(EXACT(T95,"Fuerte"),(EXACT(U95,"Débil"))),"Débil",IF(AND(EXACT(T95,"Moderado"),(EXACT(U95,"Fuerte"))),"Moderado",IF(AND(EXACT(T95,"Moderado"),(EXACT(U95,"Moderado"))),"Moderado",IF(AND(EXACT(T95,"Moderado"),(EXACT(U95,"Débil"))),"Débil",IF(AND(EXACT(T95,"Débil"),(EXACT(U95,"Fuerte"))),"Débil",IF(AND(EXACT(T95,"Débil"),(EXACT(U95,"Moderado"))),"Débil",IF(AND(EXACT(T95,"Débil"),(EXACT(U95,"Débil"))),"Débil",)))))))))</f>
        <v>Fuerte</v>
      </c>
      <c r="W95" s="816">
        <f>IF(V95="Fuerte",100,IF(V95="Moderado",50,IF(V95="Débil",0)))</f>
        <v>100</v>
      </c>
      <c r="X95" s="816"/>
      <c r="Y95" s="811" t="s">
        <v>617</v>
      </c>
      <c r="Z95" s="944" t="s">
        <v>604</v>
      </c>
      <c r="AA95" s="811" t="s">
        <v>623</v>
      </c>
      <c r="AB95" s="760"/>
      <c r="AC95" s="891"/>
      <c r="AD95" s="891"/>
      <c r="AE95" s="763"/>
      <c r="AF95" s="811"/>
      <c r="AG95" s="750"/>
      <c r="AH95" s="750"/>
      <c r="AI95" s="767"/>
      <c r="AJ95" s="770"/>
      <c r="AK95" s="866"/>
      <c r="AL95" s="866"/>
      <c r="AM95" s="770"/>
      <c r="AN95" s="873"/>
      <c r="AO95" s="867"/>
      <c r="AP95" s="816"/>
      <c r="AQ95" s="816"/>
      <c r="AR95" s="816"/>
      <c r="AS95" s="816"/>
      <c r="AT95" s="816"/>
      <c r="AU95" s="816"/>
      <c r="AV95" s="816"/>
      <c r="AW95" s="816"/>
      <c r="AX95" s="816"/>
      <c r="AY95" s="816"/>
      <c r="AZ95" s="854"/>
      <c r="BA95" s="833"/>
      <c r="BB95" s="831"/>
      <c r="BC95" s="831"/>
      <c r="BD95" s="831"/>
      <c r="BE95" s="824"/>
    </row>
    <row r="96" spans="1:57" ht="37.5" customHeight="1" thickBot="1">
      <c r="A96" s="811"/>
      <c r="B96" s="1135"/>
      <c r="C96" s="811"/>
      <c r="D96" s="859"/>
      <c r="E96" s="811"/>
      <c r="F96" s="811"/>
      <c r="G96" s="797"/>
      <c r="H96" s="62" t="s">
        <v>573</v>
      </c>
      <c r="I96" s="63" t="s">
        <v>538</v>
      </c>
      <c r="J96" s="877"/>
      <c r="K96" s="962"/>
      <c r="L96" s="750"/>
      <c r="M96" s="767"/>
      <c r="N96" s="870"/>
      <c r="O96" s="811"/>
      <c r="P96" s="26" t="s">
        <v>553</v>
      </c>
      <c r="Q96" s="22" t="s">
        <v>554</v>
      </c>
      <c r="R96" s="26">
        <f>+IFERROR(VLOOKUP(Q96,[5]DATOS!$E$2:$F$17,2,FALSE),"")</f>
        <v>15</v>
      </c>
      <c r="S96" s="816"/>
      <c r="T96" s="816"/>
      <c r="U96" s="816"/>
      <c r="V96" s="816"/>
      <c r="W96" s="816"/>
      <c r="X96" s="816"/>
      <c r="Y96" s="811"/>
      <c r="Z96" s="816"/>
      <c r="AA96" s="811"/>
      <c r="AB96" s="760"/>
      <c r="AC96" s="891"/>
      <c r="AD96" s="891"/>
      <c r="AE96" s="763"/>
      <c r="AF96" s="811"/>
      <c r="AG96" s="750"/>
      <c r="AH96" s="750"/>
      <c r="AI96" s="767"/>
      <c r="AJ96" s="770"/>
      <c r="AK96" s="866"/>
      <c r="AL96" s="866"/>
      <c r="AM96" s="770"/>
      <c r="AN96" s="873"/>
      <c r="AO96" s="867"/>
      <c r="AP96" s="816"/>
      <c r="AQ96" s="816"/>
      <c r="AR96" s="816"/>
      <c r="AS96" s="816"/>
      <c r="AT96" s="816"/>
      <c r="AU96" s="816"/>
      <c r="AV96" s="816"/>
      <c r="AW96" s="816"/>
      <c r="AX96" s="816"/>
      <c r="AY96" s="816"/>
      <c r="AZ96" s="854"/>
      <c r="BA96" s="833"/>
      <c r="BB96" s="831"/>
      <c r="BC96" s="831"/>
      <c r="BD96" s="831"/>
      <c r="BE96" s="824"/>
    </row>
    <row r="97" spans="1:57" ht="37.5" customHeight="1" thickBot="1">
      <c r="A97" s="811"/>
      <c r="B97" s="1135"/>
      <c r="C97" s="811"/>
      <c r="D97" s="859"/>
      <c r="E97" s="811"/>
      <c r="F97" s="811"/>
      <c r="G97" s="797"/>
      <c r="H97" s="62" t="s">
        <v>574</v>
      </c>
      <c r="I97" s="63" t="s">
        <v>538</v>
      </c>
      <c r="J97" s="877"/>
      <c r="K97" s="962"/>
      <c r="L97" s="750"/>
      <c r="M97" s="767"/>
      <c r="N97" s="870"/>
      <c r="O97" s="811"/>
      <c r="P97" s="26" t="s">
        <v>556</v>
      </c>
      <c r="Q97" s="22" t="s">
        <v>557</v>
      </c>
      <c r="R97" s="26">
        <f>+IFERROR(VLOOKUP(Q97,[5]DATOS!$E$2:$F$17,2,FALSE),"")</f>
        <v>15</v>
      </c>
      <c r="S97" s="816"/>
      <c r="T97" s="816"/>
      <c r="U97" s="816"/>
      <c r="V97" s="816"/>
      <c r="W97" s="816"/>
      <c r="X97" s="816"/>
      <c r="Y97" s="811"/>
      <c r="Z97" s="816"/>
      <c r="AA97" s="811"/>
      <c r="AB97" s="760"/>
      <c r="AC97" s="891"/>
      <c r="AD97" s="891"/>
      <c r="AE97" s="763"/>
      <c r="AF97" s="811"/>
      <c r="AG97" s="750"/>
      <c r="AH97" s="750"/>
      <c r="AI97" s="767"/>
      <c r="AJ97" s="770"/>
      <c r="AK97" s="866"/>
      <c r="AL97" s="866"/>
      <c r="AM97" s="770"/>
      <c r="AN97" s="873"/>
      <c r="AO97" s="867"/>
      <c r="AP97" s="816"/>
      <c r="AQ97" s="816"/>
      <c r="AR97" s="816"/>
      <c r="AS97" s="816"/>
      <c r="AT97" s="816"/>
      <c r="AU97" s="816"/>
      <c r="AV97" s="816"/>
      <c r="AW97" s="816"/>
      <c r="AX97" s="816"/>
      <c r="AY97" s="816"/>
      <c r="AZ97" s="854"/>
      <c r="BA97" s="833"/>
      <c r="BB97" s="831"/>
      <c r="BC97" s="831"/>
      <c r="BD97" s="831"/>
      <c r="BE97" s="824"/>
    </row>
    <row r="98" spans="1:57" ht="37.5" customHeight="1" thickBot="1">
      <c r="A98" s="811"/>
      <c r="B98" s="1135"/>
      <c r="C98" s="811"/>
      <c r="D98" s="859"/>
      <c r="E98" s="811"/>
      <c r="F98" s="811"/>
      <c r="G98" s="797"/>
      <c r="H98" s="62" t="s">
        <v>575</v>
      </c>
      <c r="I98" s="63" t="s">
        <v>538</v>
      </c>
      <c r="J98" s="877"/>
      <c r="K98" s="962"/>
      <c r="L98" s="750"/>
      <c r="M98" s="767"/>
      <c r="N98" s="870"/>
      <c r="O98" s="811"/>
      <c r="P98" s="26" t="s">
        <v>560</v>
      </c>
      <c r="Q98" s="22" t="s">
        <v>561</v>
      </c>
      <c r="R98" s="26">
        <f>+IFERROR(VLOOKUP(Q98,[5]DATOS!$E$2:$F$17,2,FALSE),"")</f>
        <v>15</v>
      </c>
      <c r="S98" s="816"/>
      <c r="T98" s="816"/>
      <c r="U98" s="816"/>
      <c r="V98" s="816"/>
      <c r="W98" s="816"/>
      <c r="X98" s="816"/>
      <c r="Y98" s="811"/>
      <c r="Z98" s="816"/>
      <c r="AA98" s="811"/>
      <c r="AB98" s="760"/>
      <c r="AC98" s="891"/>
      <c r="AD98" s="891"/>
      <c r="AE98" s="763"/>
      <c r="AF98" s="811"/>
      <c r="AG98" s="750"/>
      <c r="AH98" s="750"/>
      <c r="AI98" s="767"/>
      <c r="AJ98" s="770"/>
      <c r="AK98" s="866"/>
      <c r="AL98" s="866"/>
      <c r="AM98" s="770"/>
      <c r="AN98" s="873"/>
      <c r="AO98" s="867"/>
      <c r="AP98" s="816"/>
      <c r="AQ98" s="816"/>
      <c r="AR98" s="816"/>
      <c r="AS98" s="816"/>
      <c r="AT98" s="816"/>
      <c r="AU98" s="816"/>
      <c r="AV98" s="816"/>
      <c r="AW98" s="816"/>
      <c r="AX98" s="816"/>
      <c r="AY98" s="816"/>
      <c r="AZ98" s="854"/>
      <c r="BA98" s="833"/>
      <c r="BB98" s="831"/>
      <c r="BC98" s="831"/>
      <c r="BD98" s="831"/>
      <c r="BE98" s="824"/>
    </row>
    <row r="99" spans="1:57" ht="18.75" customHeight="1" thickBot="1">
      <c r="A99" s="811"/>
      <c r="B99" s="1135"/>
      <c r="C99" s="811"/>
      <c r="D99" s="859"/>
      <c r="E99" s="811"/>
      <c r="F99" s="811"/>
      <c r="G99" s="797"/>
      <c r="H99" s="746" t="s">
        <v>576</v>
      </c>
      <c r="I99" s="63" t="s">
        <v>538</v>
      </c>
      <c r="J99" s="877"/>
      <c r="K99" s="962"/>
      <c r="L99" s="750"/>
      <c r="M99" s="767"/>
      <c r="N99" s="870"/>
      <c r="O99" s="811"/>
      <c r="P99" s="26" t="s">
        <v>563</v>
      </c>
      <c r="Q99" s="22" t="s">
        <v>564</v>
      </c>
      <c r="R99" s="26">
        <f>+IFERROR(VLOOKUP(Q99,[5]DATOS!$E$2:$F$17,2,FALSE),"")</f>
        <v>15</v>
      </c>
      <c r="S99" s="816"/>
      <c r="T99" s="816"/>
      <c r="U99" s="816"/>
      <c r="V99" s="816"/>
      <c r="W99" s="816"/>
      <c r="X99" s="816"/>
      <c r="Y99" s="811"/>
      <c r="Z99" s="816"/>
      <c r="AA99" s="811"/>
      <c r="AB99" s="760"/>
      <c r="AC99" s="891"/>
      <c r="AD99" s="891"/>
      <c r="AE99" s="763"/>
      <c r="AF99" s="811"/>
      <c r="AG99" s="750"/>
      <c r="AH99" s="750"/>
      <c r="AI99" s="767"/>
      <c r="AJ99" s="770"/>
      <c r="AK99" s="866"/>
      <c r="AL99" s="866"/>
      <c r="AM99" s="770"/>
      <c r="AN99" s="873"/>
      <c r="AO99" s="867"/>
      <c r="AP99" s="816"/>
      <c r="AQ99" s="816"/>
      <c r="AR99" s="816"/>
      <c r="AS99" s="816"/>
      <c r="AT99" s="816"/>
      <c r="AU99" s="816"/>
      <c r="AV99" s="816"/>
      <c r="AW99" s="816"/>
      <c r="AX99" s="816"/>
      <c r="AY99" s="816"/>
      <c r="AZ99" s="854"/>
      <c r="BA99" s="833"/>
      <c r="BB99" s="831"/>
      <c r="BC99" s="831"/>
      <c r="BD99" s="831"/>
      <c r="BE99" s="824"/>
    </row>
    <row r="100" spans="1:57" ht="45.75" customHeight="1" thickBot="1">
      <c r="A100" s="811"/>
      <c r="B100" s="1135"/>
      <c r="C100" s="811"/>
      <c r="D100" s="859"/>
      <c r="E100" s="811"/>
      <c r="F100" s="811"/>
      <c r="G100" s="797"/>
      <c r="H100" s="746"/>
      <c r="I100" s="63" t="s">
        <v>538</v>
      </c>
      <c r="J100" s="877"/>
      <c r="K100" s="962"/>
      <c r="L100" s="750"/>
      <c r="M100" s="767"/>
      <c r="N100" s="870"/>
      <c r="O100" s="811"/>
      <c r="P100" s="26" t="s">
        <v>566</v>
      </c>
      <c r="Q100" s="22" t="s">
        <v>567</v>
      </c>
      <c r="R100" s="26">
        <f>+IFERROR(VLOOKUP(Q100,[5]DATOS!$E$2:$F$17,2,FALSE),"")</f>
        <v>15</v>
      </c>
      <c r="S100" s="816"/>
      <c r="T100" s="816"/>
      <c r="U100" s="816"/>
      <c r="V100" s="816"/>
      <c r="W100" s="816"/>
      <c r="X100" s="816"/>
      <c r="Y100" s="811"/>
      <c r="Z100" s="816"/>
      <c r="AA100" s="811"/>
      <c r="AB100" s="760"/>
      <c r="AC100" s="891"/>
      <c r="AD100" s="891"/>
      <c r="AE100" s="763"/>
      <c r="AF100" s="811"/>
      <c r="AG100" s="750"/>
      <c r="AH100" s="750"/>
      <c r="AI100" s="767"/>
      <c r="AJ100" s="770"/>
      <c r="AK100" s="866"/>
      <c r="AL100" s="866"/>
      <c r="AM100" s="770"/>
      <c r="AN100" s="873"/>
      <c r="AO100" s="867"/>
      <c r="AP100" s="816"/>
      <c r="AQ100" s="816"/>
      <c r="AR100" s="816"/>
      <c r="AS100" s="816"/>
      <c r="AT100" s="816"/>
      <c r="AU100" s="816"/>
      <c r="AV100" s="816"/>
      <c r="AW100" s="816"/>
      <c r="AX100" s="816"/>
      <c r="AY100" s="816"/>
      <c r="AZ100" s="854"/>
      <c r="BA100" s="833"/>
      <c r="BB100" s="831"/>
      <c r="BC100" s="831"/>
      <c r="BD100" s="831"/>
      <c r="BE100" s="824"/>
    </row>
    <row r="101" spans="1:57" ht="27.75" customHeight="1" thickBot="1">
      <c r="A101" s="811"/>
      <c r="B101" s="1135"/>
      <c r="C101" s="811"/>
      <c r="D101" s="859"/>
      <c r="E101" s="811"/>
      <c r="F101" s="811"/>
      <c r="G101" s="797"/>
      <c r="H101" s="746" t="s">
        <v>577</v>
      </c>
      <c r="I101" s="63" t="s">
        <v>538</v>
      </c>
      <c r="J101" s="877"/>
      <c r="K101" s="962"/>
      <c r="L101" s="750"/>
      <c r="M101" s="767"/>
      <c r="N101" s="870"/>
      <c r="O101" s="811"/>
      <c r="P101" s="26" t="s">
        <v>569</v>
      </c>
      <c r="Q101" s="26" t="s">
        <v>570</v>
      </c>
      <c r="R101" s="26">
        <f>+IFERROR(VLOOKUP(Q101,[5]DATOS!$E$2:$F$17,2,FALSE),"")</f>
        <v>10</v>
      </c>
      <c r="S101" s="816"/>
      <c r="T101" s="816"/>
      <c r="U101" s="816"/>
      <c r="V101" s="816"/>
      <c r="W101" s="816"/>
      <c r="X101" s="816"/>
      <c r="Y101" s="811"/>
      <c r="Z101" s="816"/>
      <c r="AA101" s="811"/>
      <c r="AB101" s="760"/>
      <c r="AC101" s="891"/>
      <c r="AD101" s="891"/>
      <c r="AE101" s="763"/>
      <c r="AF101" s="811"/>
      <c r="AG101" s="750"/>
      <c r="AH101" s="750"/>
      <c r="AI101" s="767"/>
      <c r="AJ101" s="770"/>
      <c r="AK101" s="866"/>
      <c r="AL101" s="866"/>
      <c r="AM101" s="770"/>
      <c r="AN101" s="873"/>
      <c r="AO101" s="867"/>
      <c r="AP101" s="816"/>
      <c r="AQ101" s="816"/>
      <c r="AR101" s="816"/>
      <c r="AS101" s="816"/>
      <c r="AT101" s="816"/>
      <c r="AU101" s="816"/>
      <c r="AV101" s="816"/>
      <c r="AW101" s="816"/>
      <c r="AX101" s="816"/>
      <c r="AY101" s="816"/>
      <c r="AZ101" s="854"/>
      <c r="BA101" s="833"/>
      <c r="BB101" s="831"/>
      <c r="BC101" s="831"/>
      <c r="BD101" s="831"/>
      <c r="BE101" s="824"/>
    </row>
    <row r="102" spans="1:57" ht="26.25" customHeight="1" thickBot="1">
      <c r="A102" s="811"/>
      <c r="B102" s="1135"/>
      <c r="C102" s="811"/>
      <c r="D102" s="859"/>
      <c r="E102" s="811"/>
      <c r="F102" s="811"/>
      <c r="G102" s="797"/>
      <c r="H102" s="746"/>
      <c r="I102" s="63" t="s">
        <v>538</v>
      </c>
      <c r="J102" s="877"/>
      <c r="K102" s="962"/>
      <c r="L102" s="750"/>
      <c r="M102" s="767"/>
      <c r="N102" s="870"/>
      <c r="O102" s="811"/>
      <c r="P102" s="816"/>
      <c r="Q102" s="816"/>
      <c r="R102" s="816"/>
      <c r="S102" s="816"/>
      <c r="T102" s="816"/>
      <c r="U102" s="816"/>
      <c r="V102" s="816"/>
      <c r="W102" s="816"/>
      <c r="X102" s="816"/>
      <c r="Y102" s="811"/>
      <c r="Z102" s="816"/>
      <c r="AA102" s="811"/>
      <c r="AB102" s="760"/>
      <c r="AC102" s="891"/>
      <c r="AD102" s="891"/>
      <c r="AE102" s="763"/>
      <c r="AF102" s="811"/>
      <c r="AG102" s="750"/>
      <c r="AH102" s="750"/>
      <c r="AI102" s="767"/>
      <c r="AJ102" s="770"/>
      <c r="AK102" s="866"/>
      <c r="AL102" s="866"/>
      <c r="AM102" s="770"/>
      <c r="AN102" s="873"/>
      <c r="AO102" s="867"/>
      <c r="AP102" s="816"/>
      <c r="AQ102" s="816"/>
      <c r="AR102" s="816"/>
      <c r="AS102" s="816"/>
      <c r="AT102" s="816"/>
      <c r="AU102" s="816"/>
      <c r="AV102" s="816"/>
      <c r="AW102" s="816"/>
      <c r="AX102" s="816"/>
      <c r="AY102" s="816"/>
      <c r="AZ102" s="854"/>
      <c r="BA102" s="833"/>
      <c r="BB102" s="831"/>
      <c r="BC102" s="831"/>
      <c r="BD102" s="831"/>
      <c r="BE102" s="824"/>
    </row>
    <row r="103" spans="1:57" ht="18.75" customHeight="1" thickBot="1">
      <c r="A103" s="811"/>
      <c r="B103" s="1135"/>
      <c r="C103" s="811"/>
      <c r="D103" s="859"/>
      <c r="E103" s="811"/>
      <c r="F103" s="811"/>
      <c r="G103" s="797"/>
      <c r="H103" s="746" t="s">
        <v>578</v>
      </c>
      <c r="I103" s="63" t="s">
        <v>538</v>
      </c>
      <c r="J103" s="877"/>
      <c r="K103" s="962"/>
      <c r="L103" s="750"/>
      <c r="M103" s="767"/>
      <c r="N103" s="870"/>
      <c r="O103" s="811"/>
      <c r="P103" s="816"/>
      <c r="Q103" s="816"/>
      <c r="R103" s="816"/>
      <c r="S103" s="816"/>
      <c r="T103" s="816"/>
      <c r="U103" s="816"/>
      <c r="V103" s="816"/>
      <c r="W103" s="816"/>
      <c r="X103" s="816"/>
      <c r="Y103" s="811"/>
      <c r="Z103" s="816"/>
      <c r="AA103" s="811"/>
      <c r="AB103" s="760"/>
      <c r="AC103" s="891"/>
      <c r="AD103" s="891"/>
      <c r="AE103" s="763"/>
      <c r="AF103" s="811"/>
      <c r="AG103" s="750"/>
      <c r="AH103" s="750"/>
      <c r="AI103" s="767"/>
      <c r="AJ103" s="770"/>
      <c r="AK103" s="866"/>
      <c r="AL103" s="866"/>
      <c r="AM103" s="770"/>
      <c r="AN103" s="873"/>
      <c r="AO103" s="867"/>
      <c r="AP103" s="816"/>
      <c r="AQ103" s="816"/>
      <c r="AR103" s="816"/>
      <c r="AS103" s="816"/>
      <c r="AT103" s="816"/>
      <c r="AU103" s="816"/>
      <c r="AV103" s="816"/>
      <c r="AW103" s="816"/>
      <c r="AX103" s="816"/>
      <c r="AY103" s="816"/>
      <c r="AZ103" s="854"/>
      <c r="BA103" s="833"/>
      <c r="BB103" s="831"/>
      <c r="BC103" s="831"/>
      <c r="BD103" s="831"/>
      <c r="BE103" s="824"/>
    </row>
    <row r="104" spans="1:57" ht="9.75" customHeight="1" thickBot="1">
      <c r="A104" s="811"/>
      <c r="B104" s="1135"/>
      <c r="C104" s="811"/>
      <c r="D104" s="859"/>
      <c r="E104" s="811"/>
      <c r="F104" s="811"/>
      <c r="G104" s="797"/>
      <c r="H104" s="746"/>
      <c r="I104" s="63" t="s">
        <v>538</v>
      </c>
      <c r="J104" s="877"/>
      <c r="K104" s="962"/>
      <c r="L104" s="750"/>
      <c r="M104" s="767"/>
      <c r="N104" s="870"/>
      <c r="O104" s="811"/>
      <c r="P104" s="816"/>
      <c r="Q104" s="816"/>
      <c r="R104" s="816"/>
      <c r="S104" s="816"/>
      <c r="T104" s="816"/>
      <c r="U104" s="816"/>
      <c r="V104" s="816"/>
      <c r="W104" s="816"/>
      <c r="X104" s="816"/>
      <c r="Y104" s="811"/>
      <c r="Z104" s="816"/>
      <c r="AA104" s="811"/>
      <c r="AB104" s="760"/>
      <c r="AC104" s="891"/>
      <c r="AD104" s="891"/>
      <c r="AE104" s="763"/>
      <c r="AF104" s="811"/>
      <c r="AG104" s="750"/>
      <c r="AH104" s="750"/>
      <c r="AI104" s="767"/>
      <c r="AJ104" s="770"/>
      <c r="AK104" s="866"/>
      <c r="AL104" s="866"/>
      <c r="AM104" s="770"/>
      <c r="AN104" s="873"/>
      <c r="AO104" s="867"/>
      <c r="AP104" s="816"/>
      <c r="AQ104" s="816"/>
      <c r="AR104" s="816"/>
      <c r="AS104" s="816"/>
      <c r="AT104" s="816"/>
      <c r="AU104" s="816"/>
      <c r="AV104" s="816"/>
      <c r="AW104" s="816"/>
      <c r="AX104" s="816"/>
      <c r="AY104" s="816"/>
      <c r="AZ104" s="854"/>
      <c r="BA104" s="833"/>
      <c r="BB104" s="831"/>
      <c r="BC104" s="831"/>
      <c r="BD104" s="831"/>
      <c r="BE104" s="824"/>
    </row>
    <row r="105" spans="1:57" ht="18.75" customHeight="1" thickBot="1">
      <c r="A105" s="811"/>
      <c r="B105" s="1135"/>
      <c r="C105" s="811"/>
      <c r="D105" s="859"/>
      <c r="E105" s="811"/>
      <c r="F105" s="811"/>
      <c r="G105" s="797"/>
      <c r="H105" s="746" t="s">
        <v>579</v>
      </c>
      <c r="I105" s="63" t="s">
        <v>538</v>
      </c>
      <c r="J105" s="877"/>
      <c r="K105" s="962"/>
      <c r="L105" s="750"/>
      <c r="M105" s="767"/>
      <c r="N105" s="870"/>
      <c r="O105" s="811"/>
      <c r="P105" s="816"/>
      <c r="Q105" s="816"/>
      <c r="R105" s="816"/>
      <c r="S105" s="816"/>
      <c r="T105" s="816"/>
      <c r="U105" s="816"/>
      <c r="V105" s="816"/>
      <c r="W105" s="816"/>
      <c r="X105" s="816"/>
      <c r="Y105" s="811"/>
      <c r="Z105" s="816"/>
      <c r="AA105" s="811"/>
      <c r="AB105" s="760"/>
      <c r="AC105" s="891"/>
      <c r="AD105" s="891"/>
      <c r="AE105" s="763"/>
      <c r="AF105" s="811"/>
      <c r="AG105" s="750"/>
      <c r="AH105" s="750"/>
      <c r="AI105" s="767"/>
      <c r="AJ105" s="770"/>
      <c r="AK105" s="866"/>
      <c r="AL105" s="866"/>
      <c r="AM105" s="770"/>
      <c r="AN105" s="873"/>
      <c r="AO105" s="867"/>
      <c r="AP105" s="816"/>
      <c r="AQ105" s="816"/>
      <c r="AR105" s="816"/>
      <c r="AS105" s="816"/>
      <c r="AT105" s="816"/>
      <c r="AU105" s="816"/>
      <c r="AV105" s="816"/>
      <c r="AW105" s="816"/>
      <c r="AX105" s="816"/>
      <c r="AY105" s="816"/>
      <c r="AZ105" s="854"/>
      <c r="BA105" s="833"/>
      <c r="BB105" s="831"/>
      <c r="BC105" s="831"/>
      <c r="BD105" s="831"/>
      <c r="BE105" s="824"/>
    </row>
    <row r="106" spans="1:57" ht="12.75" customHeight="1" thickBot="1">
      <c r="A106" s="811"/>
      <c r="B106" s="1135"/>
      <c r="C106" s="811"/>
      <c r="D106" s="859"/>
      <c r="E106" s="811"/>
      <c r="F106" s="811"/>
      <c r="G106" s="797"/>
      <c r="H106" s="746"/>
      <c r="I106" s="63" t="s">
        <v>538</v>
      </c>
      <c r="J106" s="877"/>
      <c r="K106" s="962"/>
      <c r="L106" s="750"/>
      <c r="M106" s="767"/>
      <c r="N106" s="870"/>
      <c r="O106" s="811"/>
      <c r="P106" s="816"/>
      <c r="Q106" s="816"/>
      <c r="R106" s="816"/>
      <c r="S106" s="816"/>
      <c r="T106" s="816"/>
      <c r="U106" s="816"/>
      <c r="V106" s="816"/>
      <c r="W106" s="816"/>
      <c r="X106" s="816"/>
      <c r="Y106" s="811"/>
      <c r="Z106" s="816"/>
      <c r="AA106" s="811"/>
      <c r="AB106" s="760"/>
      <c r="AC106" s="891"/>
      <c r="AD106" s="891"/>
      <c r="AE106" s="763"/>
      <c r="AF106" s="811"/>
      <c r="AG106" s="750"/>
      <c r="AH106" s="750"/>
      <c r="AI106" s="767"/>
      <c r="AJ106" s="770"/>
      <c r="AK106" s="866"/>
      <c r="AL106" s="866"/>
      <c r="AM106" s="770"/>
      <c r="AN106" s="873"/>
      <c r="AO106" s="867"/>
      <c r="AP106" s="816"/>
      <c r="AQ106" s="816"/>
      <c r="AR106" s="816"/>
      <c r="AS106" s="816"/>
      <c r="AT106" s="816"/>
      <c r="AU106" s="816"/>
      <c r="AV106" s="816"/>
      <c r="AW106" s="816"/>
      <c r="AX106" s="816"/>
      <c r="AY106" s="816"/>
      <c r="AZ106" s="854"/>
      <c r="BA106" s="833"/>
      <c r="BB106" s="831"/>
      <c r="BC106" s="831"/>
      <c r="BD106" s="831"/>
      <c r="BE106" s="824"/>
    </row>
    <row r="107" spans="1:57" ht="18.75" customHeight="1" thickBot="1">
      <c r="A107" s="811"/>
      <c r="B107" s="1135"/>
      <c r="C107" s="811"/>
      <c r="D107" s="859"/>
      <c r="E107" s="811"/>
      <c r="F107" s="811"/>
      <c r="G107" s="797"/>
      <c r="H107" s="746" t="s">
        <v>580</v>
      </c>
      <c r="I107" s="63" t="s">
        <v>538</v>
      </c>
      <c r="J107" s="877"/>
      <c r="K107" s="962"/>
      <c r="L107" s="750"/>
      <c r="M107" s="767"/>
      <c r="N107" s="870"/>
      <c r="O107" s="811"/>
      <c r="P107" s="816"/>
      <c r="Q107" s="816"/>
      <c r="R107" s="816"/>
      <c r="S107" s="816"/>
      <c r="T107" s="816"/>
      <c r="U107" s="816"/>
      <c r="V107" s="816"/>
      <c r="W107" s="816"/>
      <c r="X107" s="816"/>
      <c r="Y107" s="811"/>
      <c r="Z107" s="816"/>
      <c r="AA107" s="811"/>
      <c r="AB107" s="760"/>
      <c r="AC107" s="891"/>
      <c r="AD107" s="891"/>
      <c r="AE107" s="763"/>
      <c r="AF107" s="811"/>
      <c r="AG107" s="750"/>
      <c r="AH107" s="750"/>
      <c r="AI107" s="767"/>
      <c r="AJ107" s="770"/>
      <c r="AK107" s="866"/>
      <c r="AL107" s="866"/>
      <c r="AM107" s="770"/>
      <c r="AN107" s="873"/>
      <c r="AO107" s="867"/>
      <c r="AP107" s="816"/>
      <c r="AQ107" s="816"/>
      <c r="AR107" s="816"/>
      <c r="AS107" s="816"/>
      <c r="AT107" s="816"/>
      <c r="AU107" s="816"/>
      <c r="AV107" s="816"/>
      <c r="AW107" s="816"/>
      <c r="AX107" s="816"/>
      <c r="AY107" s="816"/>
      <c r="AZ107" s="854"/>
      <c r="BA107" s="833"/>
      <c r="BB107" s="831"/>
      <c r="BC107" s="831"/>
      <c r="BD107" s="831"/>
      <c r="BE107" s="824"/>
    </row>
    <row r="108" spans="1:57" ht="12.75" customHeight="1" thickBot="1">
      <c r="A108" s="811"/>
      <c r="B108" s="1135"/>
      <c r="C108" s="811"/>
      <c r="D108" s="859"/>
      <c r="E108" s="811"/>
      <c r="F108" s="811"/>
      <c r="G108" s="797"/>
      <c r="H108" s="746"/>
      <c r="I108" s="63" t="s">
        <v>538</v>
      </c>
      <c r="J108" s="877"/>
      <c r="K108" s="962"/>
      <c r="L108" s="750"/>
      <c r="M108" s="767"/>
      <c r="N108" s="870"/>
      <c r="O108" s="811"/>
      <c r="P108" s="816"/>
      <c r="Q108" s="816"/>
      <c r="R108" s="816"/>
      <c r="S108" s="816"/>
      <c r="T108" s="816"/>
      <c r="U108" s="816"/>
      <c r="V108" s="816"/>
      <c r="W108" s="816"/>
      <c r="X108" s="816"/>
      <c r="Y108" s="811"/>
      <c r="Z108" s="816"/>
      <c r="AA108" s="811"/>
      <c r="AB108" s="760"/>
      <c r="AC108" s="891"/>
      <c r="AD108" s="891"/>
      <c r="AE108" s="763"/>
      <c r="AF108" s="811"/>
      <c r="AG108" s="750"/>
      <c r="AH108" s="750"/>
      <c r="AI108" s="767"/>
      <c r="AJ108" s="770"/>
      <c r="AK108" s="866"/>
      <c r="AL108" s="866"/>
      <c r="AM108" s="770"/>
      <c r="AN108" s="873"/>
      <c r="AO108" s="867"/>
      <c r="AP108" s="816"/>
      <c r="AQ108" s="816"/>
      <c r="AR108" s="816"/>
      <c r="AS108" s="816"/>
      <c r="AT108" s="816"/>
      <c r="AU108" s="816"/>
      <c r="AV108" s="816"/>
      <c r="AW108" s="816"/>
      <c r="AX108" s="816"/>
      <c r="AY108" s="816"/>
      <c r="AZ108" s="854"/>
      <c r="BA108" s="833"/>
      <c r="BB108" s="831"/>
      <c r="BC108" s="831"/>
      <c r="BD108" s="831"/>
      <c r="BE108" s="824"/>
    </row>
    <row r="109" spans="1:57" ht="14.25" customHeight="1" thickBot="1">
      <c r="A109" s="811"/>
      <c r="B109" s="1135"/>
      <c r="C109" s="811"/>
      <c r="D109" s="859"/>
      <c r="E109" s="811"/>
      <c r="F109" s="811"/>
      <c r="G109" s="797"/>
      <c r="H109" s="746" t="s">
        <v>581</v>
      </c>
      <c r="I109" s="63" t="s">
        <v>538</v>
      </c>
      <c r="J109" s="877"/>
      <c r="K109" s="962"/>
      <c r="L109" s="750"/>
      <c r="M109" s="767"/>
      <c r="N109" s="870"/>
      <c r="O109" s="811"/>
      <c r="P109" s="816"/>
      <c r="Q109" s="816"/>
      <c r="R109" s="816"/>
      <c r="S109" s="816"/>
      <c r="T109" s="816"/>
      <c r="U109" s="816"/>
      <c r="V109" s="816"/>
      <c r="W109" s="816"/>
      <c r="X109" s="816"/>
      <c r="Y109" s="811"/>
      <c r="Z109" s="816"/>
      <c r="AA109" s="811"/>
      <c r="AB109" s="760"/>
      <c r="AC109" s="891"/>
      <c r="AD109" s="891"/>
      <c r="AE109" s="763"/>
      <c r="AF109" s="811"/>
      <c r="AG109" s="750"/>
      <c r="AH109" s="750"/>
      <c r="AI109" s="767"/>
      <c r="AJ109" s="770"/>
      <c r="AK109" s="866"/>
      <c r="AL109" s="866"/>
      <c r="AM109" s="770"/>
      <c r="AN109" s="873"/>
      <c r="AO109" s="867"/>
      <c r="AP109" s="816"/>
      <c r="AQ109" s="816"/>
      <c r="AR109" s="816"/>
      <c r="AS109" s="816"/>
      <c r="AT109" s="816"/>
      <c r="AU109" s="816"/>
      <c r="AV109" s="816"/>
      <c r="AW109" s="816"/>
      <c r="AX109" s="816"/>
      <c r="AY109" s="816"/>
      <c r="AZ109" s="854"/>
      <c r="BA109" s="833"/>
      <c r="BB109" s="831"/>
      <c r="BC109" s="831"/>
      <c r="BD109" s="831"/>
      <c r="BE109" s="824"/>
    </row>
    <row r="110" spans="1:57" ht="13.5" customHeight="1" thickBot="1">
      <c r="A110" s="811"/>
      <c r="B110" s="1135"/>
      <c r="C110" s="811"/>
      <c r="D110" s="859"/>
      <c r="E110" s="811"/>
      <c r="F110" s="811"/>
      <c r="G110" s="797"/>
      <c r="H110" s="746"/>
      <c r="I110" s="63" t="s">
        <v>538</v>
      </c>
      <c r="J110" s="877"/>
      <c r="K110" s="962"/>
      <c r="L110" s="750"/>
      <c r="M110" s="767"/>
      <c r="N110" s="870"/>
      <c r="O110" s="811"/>
      <c r="P110" s="816"/>
      <c r="Q110" s="816"/>
      <c r="R110" s="816"/>
      <c r="S110" s="816"/>
      <c r="T110" s="816"/>
      <c r="U110" s="816"/>
      <c r="V110" s="816"/>
      <c r="W110" s="816"/>
      <c r="X110" s="816"/>
      <c r="Y110" s="811"/>
      <c r="Z110" s="816"/>
      <c r="AA110" s="811"/>
      <c r="AB110" s="760"/>
      <c r="AC110" s="891"/>
      <c r="AD110" s="891"/>
      <c r="AE110" s="763"/>
      <c r="AF110" s="811"/>
      <c r="AG110" s="750"/>
      <c r="AH110" s="750"/>
      <c r="AI110" s="767"/>
      <c r="AJ110" s="770"/>
      <c r="AK110" s="866"/>
      <c r="AL110" s="866"/>
      <c r="AM110" s="770"/>
      <c r="AN110" s="873"/>
      <c r="AO110" s="867"/>
      <c r="AP110" s="816"/>
      <c r="AQ110" s="816"/>
      <c r="AR110" s="816"/>
      <c r="AS110" s="816"/>
      <c r="AT110" s="816"/>
      <c r="AU110" s="816"/>
      <c r="AV110" s="816"/>
      <c r="AW110" s="816"/>
      <c r="AX110" s="816"/>
      <c r="AY110" s="816"/>
      <c r="AZ110" s="854"/>
      <c r="BA110" s="833"/>
      <c r="BB110" s="831"/>
      <c r="BC110" s="831"/>
      <c r="BD110" s="831"/>
      <c r="BE110" s="824"/>
    </row>
    <row r="111" spans="1:57" ht="18.75" customHeight="1" thickBot="1">
      <c r="A111" s="811"/>
      <c r="B111" s="1135"/>
      <c r="C111" s="811"/>
      <c r="D111" s="859"/>
      <c r="E111" s="811"/>
      <c r="F111" s="811"/>
      <c r="G111" s="797"/>
      <c r="H111" s="746" t="s">
        <v>582</v>
      </c>
      <c r="I111" s="63" t="s">
        <v>538</v>
      </c>
      <c r="J111" s="877"/>
      <c r="K111" s="962"/>
      <c r="L111" s="750"/>
      <c r="M111" s="767"/>
      <c r="N111" s="870"/>
      <c r="O111" s="811"/>
      <c r="P111" s="816"/>
      <c r="Q111" s="816"/>
      <c r="R111" s="816"/>
      <c r="S111" s="816"/>
      <c r="T111" s="816"/>
      <c r="U111" s="816"/>
      <c r="V111" s="816"/>
      <c r="W111" s="816"/>
      <c r="X111" s="816"/>
      <c r="Y111" s="811"/>
      <c r="Z111" s="816"/>
      <c r="AA111" s="811"/>
      <c r="AB111" s="760"/>
      <c r="AC111" s="891"/>
      <c r="AD111" s="891"/>
      <c r="AE111" s="763"/>
      <c r="AF111" s="811"/>
      <c r="AG111" s="750"/>
      <c r="AH111" s="750"/>
      <c r="AI111" s="767"/>
      <c r="AJ111" s="770"/>
      <c r="AK111" s="866"/>
      <c r="AL111" s="866"/>
      <c r="AM111" s="770"/>
      <c r="AN111" s="873"/>
      <c r="AO111" s="867"/>
      <c r="AP111" s="816"/>
      <c r="AQ111" s="816"/>
      <c r="AR111" s="816"/>
      <c r="AS111" s="816"/>
      <c r="AT111" s="816"/>
      <c r="AU111" s="816"/>
      <c r="AV111" s="816"/>
      <c r="AW111" s="816"/>
      <c r="AX111" s="816"/>
      <c r="AY111" s="816"/>
      <c r="AZ111" s="854"/>
      <c r="BA111" s="833"/>
      <c r="BB111" s="831"/>
      <c r="BC111" s="831"/>
      <c r="BD111" s="831"/>
      <c r="BE111" s="824"/>
    </row>
    <row r="112" spans="1:57" ht="15.75" customHeight="1" thickBot="1">
      <c r="A112" s="811"/>
      <c r="B112" s="1136"/>
      <c r="C112" s="811"/>
      <c r="D112" s="860"/>
      <c r="E112" s="811"/>
      <c r="F112" s="811"/>
      <c r="G112" s="798"/>
      <c r="H112" s="746"/>
      <c r="I112" s="63" t="s">
        <v>538</v>
      </c>
      <c r="J112" s="878"/>
      <c r="K112" s="962"/>
      <c r="L112" s="765"/>
      <c r="M112" s="768"/>
      <c r="N112" s="870"/>
      <c r="O112" s="811"/>
      <c r="P112" s="816"/>
      <c r="Q112" s="816"/>
      <c r="R112" s="816"/>
      <c r="S112" s="816"/>
      <c r="T112" s="816"/>
      <c r="U112" s="816"/>
      <c r="V112" s="816"/>
      <c r="W112" s="816"/>
      <c r="X112" s="816"/>
      <c r="Y112" s="811"/>
      <c r="Z112" s="816"/>
      <c r="AA112" s="811"/>
      <c r="AB112" s="760"/>
      <c r="AC112" s="964"/>
      <c r="AD112" s="964"/>
      <c r="AE112" s="764"/>
      <c r="AF112" s="811"/>
      <c r="AG112" s="765"/>
      <c r="AH112" s="765"/>
      <c r="AI112" s="768"/>
      <c r="AJ112" s="770"/>
      <c r="AK112" s="866"/>
      <c r="AL112" s="866"/>
      <c r="AM112" s="770"/>
      <c r="AN112" s="873"/>
      <c r="AO112" s="868"/>
      <c r="AP112" s="853"/>
      <c r="AQ112" s="853"/>
      <c r="AR112" s="853"/>
      <c r="AS112" s="853"/>
      <c r="AT112" s="853"/>
      <c r="AU112" s="853"/>
      <c r="AV112" s="853"/>
      <c r="AW112" s="853"/>
      <c r="AX112" s="853"/>
      <c r="AY112" s="853"/>
      <c r="AZ112" s="855"/>
      <c r="BA112" s="843"/>
      <c r="BB112" s="832"/>
      <c r="BC112" s="832"/>
      <c r="BD112" s="832"/>
      <c r="BE112" s="825"/>
    </row>
    <row r="113" spans="1:57" ht="36.75" customHeight="1" thickBot="1">
      <c r="A113" s="816">
        <v>5</v>
      </c>
      <c r="B113" s="1137" t="s">
        <v>612</v>
      </c>
      <c r="C113" s="811" t="s">
        <v>624</v>
      </c>
      <c r="D113" s="1063" t="s">
        <v>533</v>
      </c>
      <c r="E113" s="780" t="s">
        <v>625</v>
      </c>
      <c r="F113" s="811" t="s">
        <v>626</v>
      </c>
      <c r="G113" s="780" t="s">
        <v>536</v>
      </c>
      <c r="H113" s="746" t="s">
        <v>537</v>
      </c>
      <c r="I113" s="63" t="s">
        <v>538</v>
      </c>
      <c r="J113" s="1082">
        <f>COUNTIF(I113:I164,[3]DATOS!$D$24)</f>
        <v>52</v>
      </c>
      <c r="K113" s="1071" t="str">
        <f>+IF(AND(J113&lt;6,J113&gt;0),"Moderado",IF(AND(J113&lt;12,J113&gt;5),"Mayor",IF(AND(J113&lt;20,J113&gt;11),"Catastrófico","Responda las Preguntas de Impacto")))</f>
        <v>Responda las Preguntas de Impacto</v>
      </c>
      <c r="L113" s="749" t="str">
        <f>IF(AND(EXACT(G113,"Rara vez"),(EXACT(K113,"Moderado"))),"Moderado",IF(AND(EXACT(G113,"Rara vez"),(EXACT(K113,"Mayor"))),"Alto",IF(AND(EXACT(G113,"Rara vez"),(EXACT(K113,"Catastrófico"))),"Extremo",IF(AND(EXACT(G113,"Improbable"),(EXACT(K113,"Moderado"))),"Moderado",IF(AND(EXACT(G113,"Improbable"),(EXACT(K113,"Mayor"))),"Alto",IF(AND(EXACT(G113,"Improbable"),(EXACT(K113,"Catastrófico"))),"Extremo",IF(AND(EXACT(G113,"Posible"),(EXACT(K113,"Moderado"))),"Alto",IF(AND(EXACT(G113,"Posible"),(EXACT(K113,"Mayor"))),"Extremo",IF(AND(EXACT(G113,"Posible"),(EXACT(K113,"Catastrófico"))),"Extremo",IF(AND(EXACT(G113,"Probable"),(EXACT(K113,"Moderado"))),"Alto",IF(AND(EXACT(G113,"Probable"),(EXACT(K113,"Mayor"))),"Extremo",IF(AND(EXACT(G113,"Probable"),(EXACT(K113,"Catastrófico"))),"Extremo",IF(AND(EXACT(G113,"Casi Seguro"),(EXACT(K113,"Moderado"))),"Extremo",IF(AND(EXACT(G113,"Casi Seguro"),(EXACT(K113,"Mayor"))),"Extremo",IF(AND(EXACT(G113,"Casi Seguro"),(EXACT(K113,"Catastrófico"))),"Extremo","")))))))))))))))</f>
        <v/>
      </c>
      <c r="M113" s="766" t="str">
        <f>IF(EXACT(L113,"Bajo"),"Evitar el Riesgo, Reducir el Riesgo, Compartir el Riesgo",IF(EXACT(L113,"Moderado"),"Evitar el Riesgo, Reducir el Riesgo, Compartir el Riesgo",IF(EXACT(L113,"Alto"),"Evitar el Riesgo, Reducir el Riesgo, Compartir el Riesgo",IF(EXACT(L113,"Extremo"),"Evitar el Riesgo, Reducir el Riesgo, Compartir el Riesgo",""))))</f>
        <v/>
      </c>
      <c r="N113" s="869" t="s">
        <v>627</v>
      </c>
      <c r="O113" s="811" t="s">
        <v>540</v>
      </c>
      <c r="P113" s="37" t="s">
        <v>541</v>
      </c>
      <c r="Q113" s="22" t="s">
        <v>542</v>
      </c>
      <c r="R113" s="55">
        <f>+IFERROR(VLOOKUP(Q113,[6]DATOS!$E$2:$F$17,2,FALSE),"")</f>
        <v>15</v>
      </c>
      <c r="S113" s="816">
        <f>SUM(R113:R120)</f>
        <v>100</v>
      </c>
      <c r="T113" s="816" t="str">
        <f>+IF(AND(S113&lt;=100,S113&gt;=96),"Fuerte",IF(AND(S113&lt;=95,S113&gt;=86),"Moderado",IF(AND(S113&lt;=85,J113&gt;=0),"Débil"," ")))</f>
        <v>Fuerte</v>
      </c>
      <c r="U113" s="816" t="s">
        <v>543</v>
      </c>
      <c r="V113" s="816" t="str">
        <f>IF(AND(EXACT(T113,"Fuerte"),(EXACT(U113,"Fuerte"))),"Fuerte",IF(AND(EXACT(T113,"Fuerte"),(EXACT(U113,"Moderado"))),"Moderado",IF(AND(EXACT(T113,"Fuerte"),(EXACT(U113,"Débil"))),"Débil",IF(AND(EXACT(T113,"Moderado"),(EXACT(U113,"Fuerte"))),"Moderado",IF(AND(EXACT(T113,"Moderado"),(EXACT(U113,"Moderado"))),"Moderado",IF(AND(EXACT(T113,"Moderado"),(EXACT(U113,"Débil"))),"Débil",IF(AND(EXACT(T113,"Débil"),(EXACT(U113,"Fuerte"))),"Débil",IF(AND(EXACT(T113,"Débil"),(EXACT(U113,"Moderado"))),"Débil",IF(AND(EXACT(T113,"Débil"),(EXACT(U113,"Débil"))),"Débil",)))))))))</f>
        <v>Fuerte</v>
      </c>
      <c r="W113" s="816">
        <f>IF(V113="Fuerte",100,IF(V113="Moderado",50,IF(V113="Débil",0)))</f>
        <v>100</v>
      </c>
      <c r="X113" s="816">
        <f>AVERAGE(W113:W120)</f>
        <v>100</v>
      </c>
      <c r="Y113" s="811" t="s">
        <v>628</v>
      </c>
      <c r="Z113" s="816" t="s">
        <v>597</v>
      </c>
      <c r="AA113" s="1069" t="s">
        <v>629</v>
      </c>
      <c r="AB113" s="760" t="str">
        <f>+IF(X113=100,"Fuerte",IF(AND(X113&lt;=99,X113&gt;=50),"Moderado",IF(X113&lt;50,"Débil"," ")))</f>
        <v>Fuerte</v>
      </c>
      <c r="AC113" s="963" t="s">
        <v>547</v>
      </c>
      <c r="AD113" s="963" t="s">
        <v>548</v>
      </c>
      <c r="AE113" s="749" t="str">
        <f>IF(AND(OR(AD113="Directamente",AD113="Indirectamente",AD113="No Disminuye"),(AB113="Fuerte"),(AC113="Directamente"),(OR(G113="Rara vez",G113="Improbable",G113="Posible"))),"Rara vez",IF(AND(OR(AD113="Directamente",AD113="Indirectamente",AD113="No Disminuye"),(AB113="Fuerte"),(AC113="Directamente"),(G113="Probable")),"Improbable",IF(AND(OR(AD113="Directamente",AD113="Indirectamente",AD113="No Disminuye"),(AB113="Fuerte"),(AC113="Directamente"),(G113="Casi Seguro")),"Posible",IF(AND(AD113="Directamente",AC113="No disminuye",AB113="Fuerte"),G113,IF(AND(OR(AD113="Directamente",AD113="Indirectamente",AD113="No Disminuye"),AB113="Moderado",AC113="Directamente",(OR(G113="Rara vez",G113="Improbable"))),"Rara vez",IF(AND(OR(AD113="Directamente",AD113="Indirectamente",AD113="No Disminuye"),(AB113="Moderado"),(AC113="Directamente"),(G113="Posible")),"Improbable",IF(AND(OR(AD113="Directamente",AD113="Indirectamente",AD113="No Disminuye"),(AB113="Moderado"),(AC113="Directamente"),(G113="Probable")),"Posible",IF(AND(OR(AD113="Directamente",AD113="Indirectamente",AD113="No Disminuye"),(AB113="Moderado"),(AC113="Directamente"),(G113="Casi Seguro")),"Probable",IF(AND(AD113="Directamente",AC113="No disminuye",AB113="Moderado"),G113,IF(AB113="Débil",G113," ESTA COMBINACION NO ESTÁ CONTEMPLADA EN LA METODOLOGÍA "))))))))))</f>
        <v>Rara vez</v>
      </c>
      <c r="AF113" s="811" t="str">
        <f>IF(AND(OR(AD113="Directamente",AD113="Indirectamente",AD113="No Disminuye"),AB113="Moderado",AC113="Directamente",(OR(G113="Raro",G113="Improbable"))),"Raro",IF(AND(OR(AD113="Directamente",AD113="Indirectamente",AD113="No Disminuye"),(AB113="Moderado"),(AC113="Directamente"),(G113="Posible")),"Improbable",IF(AND(OR(AD113="Directamente",AD113="Indirectamente",AD113="No Disminuye"),(AB113="Moderado"),(AC113="Directamente"),(G113="Probable")),"Posible",IF(AND(OR(AD113="Directamente",AD113="Indirectamente",AD113="No Disminuye"),(AB113="Moderado"),(AC113="Directamente"),(G113="Casi Seguro")),"Probable",IF(AND(AD113="Directamente",AC113="No disminuye",AB113="Moderado"),G113," ")))))</f>
        <v xml:space="preserve"> </v>
      </c>
      <c r="AG113" s="811" t="str">
        <f>K113</f>
        <v>Responda las Preguntas de Impacto</v>
      </c>
      <c r="AH113" s="749" t="str">
        <f>IF(AND(EXACT(AE113,"Rara vez"),(EXACT(AG113,"Moderado"))),"Moderado",IF(AND(EXACT(AE113,"Rara vez"),(EXACT(AG113,"Mayor"))),"Alto",IF(AND(EXACT(AE113,"Rara vez"),(EXACT(AG113,"Catastrófico"))),"Extremo",IF(AND(EXACT(AE113,"Improbable"),(EXACT(AG113,"Moderado"))),"Moderado",IF(AND(EXACT(AE113,"Improbable"),(EXACT(AG113,"Mayor"))),"Alto",IF(AND(EXACT(AE113,"Improbable"),(EXACT(AG113,"Catastrófico"))),"Extremo",IF(AND(EXACT(AE113,"Posible"),(EXACT(AG113,"Moderado"))),"Alto",IF(AND(EXACT(AE113,"Posible"),(EXACT(AG113,"Mayor"))),"Extremo",IF(AND(EXACT(AE113,"Posible"),(EXACT(AG113,"Catastrófico"))),"Extremo",IF(AND(EXACT(AE113,"Probable"),(EXACT(AG113,"Moderado"))),"Alto",IF(AND(EXACT(AE113,"Probable"),(EXACT(AG113,"Mayor"))),"Extremo",IF(AND(EXACT(AE113,"Probable"),(EXACT(AG113,"Catastrófico"))),"Extremo",IF(AND(EXACT(AE113,"Casi Seguro"),(EXACT(AG113,"Moderado"))),"Extremo",IF(AND(EXACT(AE113,"Casi Seguro"),(EXACT(AG113,"Mayor"))),"Extremo",IF(AND(EXACT(AE113,"Casi Seguro"),(EXACT(AG113,"Catastrófico"))),"Extremo","")))))))))))))))</f>
        <v/>
      </c>
      <c r="AI113" s="749" t="str">
        <f>IF(EXACT(L113,"Bajo"),"Evitar el Riesgo, Reducir el Riesgo, Compartir el Riesg",IF(EXACT(L113,"Moderado"),"Evitar el Riesgo, Reducir el Riesgo, Compartir el Riesgo",IF(EXACT(L113,"Alto"),"Evitar el Riesgo, Reducir el Riesgo, Compartir el Riesgo",IF(EXACT(L113,"Extremo"),"Evitar el Riesgo, Reducir el Riesgo, Compartir el Riesgo",""))))</f>
        <v/>
      </c>
      <c r="AJ113" s="770" t="s">
        <v>630</v>
      </c>
      <c r="AK113" s="1072" t="s">
        <v>631</v>
      </c>
      <c r="AL113" s="1072" t="s">
        <v>632</v>
      </c>
      <c r="AM113" s="811" t="s">
        <v>633</v>
      </c>
      <c r="AN113" s="894" t="s">
        <v>634</v>
      </c>
      <c r="AO113" s="867"/>
      <c r="AP113" s="816"/>
      <c r="AQ113" s="816"/>
      <c r="AR113" s="816"/>
      <c r="AS113" s="816"/>
      <c r="AT113" s="816"/>
      <c r="AU113" s="816"/>
      <c r="AV113" s="816"/>
      <c r="AW113" s="816"/>
      <c r="AX113" s="816"/>
      <c r="AY113" s="816"/>
      <c r="AZ113" s="816"/>
      <c r="BA113" s="1070"/>
      <c r="BB113" s="1070"/>
      <c r="BC113" s="1070"/>
      <c r="BD113" s="1070"/>
      <c r="BE113" s="1070"/>
    </row>
    <row r="114" spans="1:57" ht="36.75" customHeight="1" thickBot="1">
      <c r="A114" s="816"/>
      <c r="B114" s="1135"/>
      <c r="C114" s="811"/>
      <c r="D114" s="859"/>
      <c r="E114" s="750"/>
      <c r="F114" s="811"/>
      <c r="G114" s="750"/>
      <c r="H114" s="746"/>
      <c r="I114" s="63" t="s">
        <v>538</v>
      </c>
      <c r="J114" s="1082"/>
      <c r="K114" s="1071"/>
      <c r="L114" s="750"/>
      <c r="M114" s="767"/>
      <c r="N114" s="797"/>
      <c r="O114" s="811"/>
      <c r="P114" s="37" t="s">
        <v>553</v>
      </c>
      <c r="Q114" s="22" t="s">
        <v>554</v>
      </c>
      <c r="R114" s="55">
        <f>+IFERROR(VLOOKUP(Q114,[6]DATOS!$E$2:$F$17,2,FALSE),"")</f>
        <v>15</v>
      </c>
      <c r="S114" s="816"/>
      <c r="T114" s="816"/>
      <c r="U114" s="816"/>
      <c r="V114" s="816"/>
      <c r="W114" s="816"/>
      <c r="X114" s="816"/>
      <c r="Y114" s="811"/>
      <c r="Z114" s="816"/>
      <c r="AA114" s="1069"/>
      <c r="AB114" s="760"/>
      <c r="AC114" s="891"/>
      <c r="AD114" s="891"/>
      <c r="AE114" s="750"/>
      <c r="AF114" s="811"/>
      <c r="AG114" s="811"/>
      <c r="AH114" s="750"/>
      <c r="AI114" s="750"/>
      <c r="AJ114" s="770"/>
      <c r="AK114" s="1072"/>
      <c r="AL114" s="1072"/>
      <c r="AM114" s="811"/>
      <c r="AN114" s="859"/>
      <c r="AO114" s="867"/>
      <c r="AP114" s="816"/>
      <c r="AQ114" s="816"/>
      <c r="AR114" s="816"/>
      <c r="AS114" s="816"/>
      <c r="AT114" s="816"/>
      <c r="AU114" s="816"/>
      <c r="AV114" s="816"/>
      <c r="AW114" s="816"/>
      <c r="AX114" s="816"/>
      <c r="AY114" s="816"/>
      <c r="AZ114" s="816"/>
      <c r="BA114" s="1070"/>
      <c r="BB114" s="1070"/>
      <c r="BC114" s="1070"/>
      <c r="BD114" s="1070"/>
      <c r="BE114" s="1070"/>
    </row>
    <row r="115" spans="1:57" ht="36.75" customHeight="1" thickBot="1">
      <c r="A115" s="816"/>
      <c r="B115" s="1135"/>
      <c r="C115" s="811"/>
      <c r="D115" s="859"/>
      <c r="E115" s="750"/>
      <c r="F115" s="811"/>
      <c r="G115" s="750"/>
      <c r="H115" s="746" t="s">
        <v>552</v>
      </c>
      <c r="I115" s="63" t="s">
        <v>538</v>
      </c>
      <c r="J115" s="1082"/>
      <c r="K115" s="1071"/>
      <c r="L115" s="750"/>
      <c r="M115" s="767"/>
      <c r="N115" s="797"/>
      <c r="O115" s="811"/>
      <c r="P115" s="37" t="s">
        <v>556</v>
      </c>
      <c r="Q115" s="22" t="s">
        <v>557</v>
      </c>
      <c r="R115" s="55">
        <f>+IFERROR(VLOOKUP(Q115,[6]DATOS!$E$2:$F$17,2,FALSE),"")</f>
        <v>15</v>
      </c>
      <c r="S115" s="816"/>
      <c r="T115" s="816"/>
      <c r="U115" s="816"/>
      <c r="V115" s="816"/>
      <c r="W115" s="816"/>
      <c r="X115" s="816"/>
      <c r="Y115" s="811"/>
      <c r="Z115" s="816"/>
      <c r="AA115" s="1069"/>
      <c r="AB115" s="760"/>
      <c r="AC115" s="891"/>
      <c r="AD115" s="891"/>
      <c r="AE115" s="750"/>
      <c r="AF115" s="811"/>
      <c r="AG115" s="811"/>
      <c r="AH115" s="750"/>
      <c r="AI115" s="750"/>
      <c r="AJ115" s="770"/>
      <c r="AK115" s="1072"/>
      <c r="AL115" s="1072"/>
      <c r="AM115" s="811"/>
      <c r="AN115" s="859"/>
      <c r="AO115" s="867"/>
      <c r="AP115" s="816"/>
      <c r="AQ115" s="816"/>
      <c r="AR115" s="816"/>
      <c r="AS115" s="816"/>
      <c r="AT115" s="816"/>
      <c r="AU115" s="816"/>
      <c r="AV115" s="816"/>
      <c r="AW115" s="816"/>
      <c r="AX115" s="816"/>
      <c r="AY115" s="816"/>
      <c r="AZ115" s="816"/>
      <c r="BA115" s="1070"/>
      <c r="BB115" s="1070"/>
      <c r="BC115" s="1070"/>
      <c r="BD115" s="1070"/>
      <c r="BE115" s="1070"/>
    </row>
    <row r="116" spans="1:57" ht="36.75" customHeight="1" thickBot="1">
      <c r="A116" s="816"/>
      <c r="B116" s="1135"/>
      <c r="C116" s="811"/>
      <c r="D116" s="859"/>
      <c r="E116" s="750"/>
      <c r="F116" s="811"/>
      <c r="G116" s="750"/>
      <c r="H116" s="746"/>
      <c r="I116" s="63" t="s">
        <v>538</v>
      </c>
      <c r="J116" s="1082"/>
      <c r="K116" s="1071"/>
      <c r="L116" s="750"/>
      <c r="M116" s="767"/>
      <c r="N116" s="797"/>
      <c r="O116" s="811"/>
      <c r="P116" s="37" t="s">
        <v>560</v>
      </c>
      <c r="Q116" s="22" t="s">
        <v>561</v>
      </c>
      <c r="R116" s="55">
        <f>+IFERROR(VLOOKUP(Q116,[6]DATOS!$E$2:$F$17,2,FALSE),"")</f>
        <v>15</v>
      </c>
      <c r="S116" s="816"/>
      <c r="T116" s="816"/>
      <c r="U116" s="816"/>
      <c r="V116" s="816"/>
      <c r="W116" s="816"/>
      <c r="X116" s="816"/>
      <c r="Y116" s="811"/>
      <c r="Z116" s="816"/>
      <c r="AA116" s="1069"/>
      <c r="AB116" s="760"/>
      <c r="AC116" s="891"/>
      <c r="AD116" s="891"/>
      <c r="AE116" s="750"/>
      <c r="AF116" s="811"/>
      <c r="AG116" s="811"/>
      <c r="AH116" s="750"/>
      <c r="AI116" s="750"/>
      <c r="AJ116" s="770"/>
      <c r="AK116" s="1072"/>
      <c r="AL116" s="1072"/>
      <c r="AM116" s="811"/>
      <c r="AN116" s="859"/>
      <c r="AO116" s="867"/>
      <c r="AP116" s="816"/>
      <c r="AQ116" s="816"/>
      <c r="AR116" s="816"/>
      <c r="AS116" s="816"/>
      <c r="AT116" s="816"/>
      <c r="AU116" s="816"/>
      <c r="AV116" s="816"/>
      <c r="AW116" s="816"/>
      <c r="AX116" s="816"/>
      <c r="AY116" s="816"/>
      <c r="AZ116" s="816"/>
      <c r="BA116" s="1070"/>
      <c r="BB116" s="1070"/>
      <c r="BC116" s="1070"/>
      <c r="BD116" s="1070"/>
      <c r="BE116" s="1070"/>
    </row>
    <row r="117" spans="1:57" ht="36.75" customHeight="1" thickBot="1">
      <c r="A117" s="816"/>
      <c r="B117" s="1135"/>
      <c r="C117" s="811"/>
      <c r="D117" s="859"/>
      <c r="E117" s="750"/>
      <c r="F117" s="811"/>
      <c r="G117" s="750"/>
      <c r="H117" s="746" t="s">
        <v>555</v>
      </c>
      <c r="I117" s="63" t="s">
        <v>538</v>
      </c>
      <c r="J117" s="1082"/>
      <c r="K117" s="1071"/>
      <c r="L117" s="750"/>
      <c r="M117" s="767"/>
      <c r="N117" s="797"/>
      <c r="O117" s="811"/>
      <c r="P117" s="37" t="s">
        <v>563</v>
      </c>
      <c r="Q117" s="22" t="s">
        <v>564</v>
      </c>
      <c r="R117" s="55">
        <f>+IFERROR(VLOOKUP(Q117,[6]DATOS!$E$2:$F$17,2,FALSE),"")</f>
        <v>15</v>
      </c>
      <c r="S117" s="816"/>
      <c r="T117" s="816"/>
      <c r="U117" s="816"/>
      <c r="V117" s="816"/>
      <c r="W117" s="816"/>
      <c r="X117" s="816"/>
      <c r="Y117" s="811"/>
      <c r="Z117" s="816"/>
      <c r="AA117" s="1069"/>
      <c r="AB117" s="760"/>
      <c r="AC117" s="891"/>
      <c r="AD117" s="891"/>
      <c r="AE117" s="750"/>
      <c r="AF117" s="811"/>
      <c r="AG117" s="811"/>
      <c r="AH117" s="750"/>
      <c r="AI117" s="750"/>
      <c r="AJ117" s="770"/>
      <c r="AK117" s="1072"/>
      <c r="AL117" s="1072"/>
      <c r="AM117" s="811"/>
      <c r="AN117" s="859"/>
      <c r="AO117" s="867"/>
      <c r="AP117" s="816"/>
      <c r="AQ117" s="816"/>
      <c r="AR117" s="816"/>
      <c r="AS117" s="816"/>
      <c r="AT117" s="816"/>
      <c r="AU117" s="816"/>
      <c r="AV117" s="816"/>
      <c r="AW117" s="816"/>
      <c r="AX117" s="816"/>
      <c r="AY117" s="816"/>
      <c r="AZ117" s="816"/>
      <c r="BA117" s="1070"/>
      <c r="BB117" s="1070"/>
      <c r="BC117" s="1070"/>
      <c r="BD117" s="1070"/>
      <c r="BE117" s="1070"/>
    </row>
    <row r="118" spans="1:57" ht="36.75" customHeight="1" thickBot="1">
      <c r="A118" s="816"/>
      <c r="B118" s="1135"/>
      <c r="C118" s="811"/>
      <c r="D118" s="859"/>
      <c r="E118" s="750"/>
      <c r="F118" s="811"/>
      <c r="G118" s="750"/>
      <c r="H118" s="746"/>
      <c r="I118" s="63" t="s">
        <v>538</v>
      </c>
      <c r="J118" s="1082"/>
      <c r="K118" s="1071"/>
      <c r="L118" s="750"/>
      <c r="M118" s="767"/>
      <c r="N118" s="797"/>
      <c r="O118" s="811"/>
      <c r="P118" s="37" t="s">
        <v>566</v>
      </c>
      <c r="Q118" s="22" t="s">
        <v>567</v>
      </c>
      <c r="R118" s="55">
        <f>+IFERROR(VLOOKUP(Q118,[6]DATOS!$E$2:$F$17,2,FALSE),"")</f>
        <v>15</v>
      </c>
      <c r="S118" s="816"/>
      <c r="T118" s="816"/>
      <c r="U118" s="816"/>
      <c r="V118" s="816"/>
      <c r="W118" s="816"/>
      <c r="X118" s="816"/>
      <c r="Y118" s="811"/>
      <c r="Z118" s="816"/>
      <c r="AA118" s="1069"/>
      <c r="AB118" s="760"/>
      <c r="AC118" s="891"/>
      <c r="AD118" s="891"/>
      <c r="AE118" s="750"/>
      <c r="AF118" s="811"/>
      <c r="AG118" s="811"/>
      <c r="AH118" s="750"/>
      <c r="AI118" s="750"/>
      <c r="AJ118" s="770"/>
      <c r="AK118" s="1072"/>
      <c r="AL118" s="1072"/>
      <c r="AM118" s="811"/>
      <c r="AN118" s="859"/>
      <c r="AO118" s="867"/>
      <c r="AP118" s="816"/>
      <c r="AQ118" s="816"/>
      <c r="AR118" s="816"/>
      <c r="AS118" s="816"/>
      <c r="AT118" s="816"/>
      <c r="AU118" s="816"/>
      <c r="AV118" s="816"/>
      <c r="AW118" s="816"/>
      <c r="AX118" s="816"/>
      <c r="AY118" s="816"/>
      <c r="AZ118" s="816"/>
      <c r="BA118" s="1070"/>
      <c r="BB118" s="1070"/>
      <c r="BC118" s="1070"/>
      <c r="BD118" s="1070"/>
      <c r="BE118" s="1070"/>
    </row>
    <row r="119" spans="1:57" ht="36.75" customHeight="1" thickBot="1">
      <c r="A119" s="816"/>
      <c r="B119" s="1135"/>
      <c r="C119" s="811"/>
      <c r="D119" s="859"/>
      <c r="E119" s="750"/>
      <c r="F119" s="811"/>
      <c r="G119" s="750"/>
      <c r="H119" s="746" t="s">
        <v>635</v>
      </c>
      <c r="I119" s="63" t="s">
        <v>538</v>
      </c>
      <c r="J119" s="1082"/>
      <c r="K119" s="1071"/>
      <c r="L119" s="750"/>
      <c r="M119" s="767"/>
      <c r="N119" s="797"/>
      <c r="O119" s="811"/>
      <c r="P119" s="37" t="s">
        <v>569</v>
      </c>
      <c r="Q119" s="26" t="s">
        <v>570</v>
      </c>
      <c r="R119" s="55">
        <f>+IFERROR(VLOOKUP(Q119,[6]DATOS!$E$2:$F$17,2,FALSE),"")</f>
        <v>10</v>
      </c>
      <c r="S119" s="816"/>
      <c r="T119" s="816"/>
      <c r="U119" s="816"/>
      <c r="V119" s="816"/>
      <c r="W119" s="816"/>
      <c r="X119" s="816"/>
      <c r="Y119" s="811"/>
      <c r="Z119" s="816"/>
      <c r="AA119" s="1069"/>
      <c r="AB119" s="760"/>
      <c r="AC119" s="891"/>
      <c r="AD119" s="891"/>
      <c r="AE119" s="750"/>
      <c r="AF119" s="811"/>
      <c r="AG119" s="811"/>
      <c r="AH119" s="750"/>
      <c r="AI119" s="750"/>
      <c r="AJ119" s="770"/>
      <c r="AK119" s="1072"/>
      <c r="AL119" s="1072"/>
      <c r="AM119" s="811"/>
      <c r="AN119" s="859"/>
      <c r="AO119" s="867"/>
      <c r="AP119" s="816"/>
      <c r="AQ119" s="816"/>
      <c r="AR119" s="816"/>
      <c r="AS119" s="816"/>
      <c r="AT119" s="816"/>
      <c r="AU119" s="816"/>
      <c r="AV119" s="816"/>
      <c r="AW119" s="816"/>
      <c r="AX119" s="816"/>
      <c r="AY119" s="816"/>
      <c r="AZ119" s="816"/>
      <c r="BA119" s="1070"/>
      <c r="BB119" s="1070"/>
      <c r="BC119" s="1070"/>
      <c r="BD119" s="1070"/>
      <c r="BE119" s="1070"/>
    </row>
    <row r="120" spans="1:57" ht="108" customHeight="1" thickBot="1">
      <c r="A120" s="816"/>
      <c r="B120" s="1135"/>
      <c r="C120" s="811"/>
      <c r="D120" s="859"/>
      <c r="E120" s="750"/>
      <c r="F120" s="811"/>
      <c r="G120" s="750"/>
      <c r="H120" s="746"/>
      <c r="I120" s="63" t="s">
        <v>538</v>
      </c>
      <c r="J120" s="1082"/>
      <c r="K120" s="1071"/>
      <c r="L120" s="750"/>
      <c r="M120" s="767"/>
      <c r="N120" s="886"/>
      <c r="O120" s="811"/>
      <c r="P120" s="37"/>
      <c r="Q120" s="26"/>
      <c r="R120" s="55"/>
      <c r="S120" s="816"/>
      <c r="T120" s="816"/>
      <c r="U120" s="816"/>
      <c r="V120" s="816"/>
      <c r="W120" s="816"/>
      <c r="X120" s="816"/>
      <c r="Y120" s="811"/>
      <c r="Z120" s="816"/>
      <c r="AA120" s="1069"/>
      <c r="AB120" s="760"/>
      <c r="AC120" s="891"/>
      <c r="AD120" s="891"/>
      <c r="AE120" s="750"/>
      <c r="AF120" s="811"/>
      <c r="AG120" s="811"/>
      <c r="AH120" s="750"/>
      <c r="AI120" s="750"/>
      <c r="AJ120" s="770"/>
      <c r="AK120" s="1072"/>
      <c r="AL120" s="1072"/>
      <c r="AM120" s="811"/>
      <c r="AN120" s="859"/>
      <c r="AO120" s="867"/>
      <c r="AP120" s="816"/>
      <c r="AQ120" s="816"/>
      <c r="AR120" s="816"/>
      <c r="AS120" s="816"/>
      <c r="AT120" s="816"/>
      <c r="AU120" s="816"/>
      <c r="AV120" s="816"/>
      <c r="AW120" s="816"/>
      <c r="AX120" s="816"/>
      <c r="AY120" s="816"/>
      <c r="AZ120" s="816"/>
      <c r="BA120" s="1070"/>
      <c r="BB120" s="1070"/>
      <c r="BC120" s="1070"/>
      <c r="BD120" s="1070"/>
      <c r="BE120" s="1070"/>
    </row>
    <row r="121" spans="1:57" ht="36.75" customHeight="1" thickBot="1">
      <c r="A121" s="816"/>
      <c r="B121" s="1135"/>
      <c r="C121" s="811"/>
      <c r="D121" s="859"/>
      <c r="E121" s="750"/>
      <c r="F121" s="811"/>
      <c r="G121" s="750"/>
      <c r="H121" s="746" t="s">
        <v>562</v>
      </c>
      <c r="I121" s="63" t="s">
        <v>538</v>
      </c>
      <c r="J121" s="1082"/>
      <c r="K121" s="1071"/>
      <c r="L121" s="750"/>
      <c r="M121" s="767"/>
      <c r="N121" s="1075" t="s">
        <v>636</v>
      </c>
      <c r="O121" s="782" t="s">
        <v>540</v>
      </c>
      <c r="P121" s="780" t="s">
        <v>541</v>
      </c>
      <c r="Q121" s="743" t="s">
        <v>542</v>
      </c>
      <c r="R121" s="743">
        <f>+IFERROR(VLOOKUP(Q121,[6]DATOS!$E$2:$F$17,2,FALSE),"")</f>
        <v>15</v>
      </c>
      <c r="S121" s="743">
        <f>SUM(R121:R164)</f>
        <v>100</v>
      </c>
      <c r="T121" s="743" t="str">
        <f>+IF(AND(S121&lt;=100,S121&gt;=96),"Fuerte",IF(AND(S121&lt;=95,S121&gt;=86),"Moderado",IF(AND(S121&lt;=85,J121&gt;=0),"Débil"," ")))</f>
        <v>Fuerte</v>
      </c>
      <c r="U121" s="743" t="s">
        <v>543</v>
      </c>
      <c r="V121" s="743" t="str">
        <f>IF(AND(EXACT(T121,"Fuerte"),(EXACT(U121,"Fuerte"))),"Fuerte",IF(AND(EXACT(T121,"Fuerte"),(EXACT(U121,"Moderado"))),"Moderado",IF(AND(EXACT(T121,"Fuerte"),(EXACT(U121,"Débil"))),"Débil",IF(AND(EXACT(T121,"Moderado"),(EXACT(U121,"Fuerte"))),"Moderado",IF(AND(EXACT(T121,"Moderado"),(EXACT(U121,"Moderado"))),"Moderado",IF(AND(EXACT(T121,"Moderado"),(EXACT(U121,"Débil"))),"Débil",IF(AND(EXACT(T121,"Débil"),(EXACT(U121,"Fuerte"))),"Débil",IF(AND(EXACT(T121,"Débil"),(EXACT(U121,"Moderado"))),"Débil",IF(AND(EXACT(T121,"Débil"),(EXACT(U121,"Débil"))),"Débil",)))))))))</f>
        <v>Fuerte</v>
      </c>
      <c r="W121" s="743">
        <f>IF(V121="Fuerte",100,IF(V121="Moderado",50,IF(V121="Débil",0)))</f>
        <v>100</v>
      </c>
      <c r="X121" s="743">
        <f>AVERAGE(W121:W138)</f>
        <v>100</v>
      </c>
      <c r="Y121" s="780" t="s">
        <v>628</v>
      </c>
      <c r="Z121" s="781" t="s">
        <v>604</v>
      </c>
      <c r="AA121" s="780" t="s">
        <v>637</v>
      </c>
      <c r="AB121" s="760"/>
      <c r="AC121" s="891"/>
      <c r="AD121" s="891"/>
      <c r="AE121" s="750"/>
      <c r="AF121" s="811"/>
      <c r="AG121" s="811"/>
      <c r="AH121" s="750"/>
      <c r="AI121" s="750"/>
      <c r="AJ121" s="770"/>
      <c r="AK121" s="1072"/>
      <c r="AL121" s="1072"/>
      <c r="AM121" s="811"/>
      <c r="AN121" s="859"/>
      <c r="AO121" s="1068"/>
      <c r="AP121" s="743"/>
      <c r="AQ121" s="743"/>
      <c r="AR121" s="743"/>
      <c r="AS121" s="743"/>
      <c r="AT121" s="743"/>
      <c r="AU121" s="743"/>
      <c r="AV121" s="743"/>
      <c r="AW121" s="743"/>
      <c r="AX121" s="743"/>
      <c r="AY121" s="743"/>
      <c r="AZ121" s="743"/>
      <c r="BA121" s="1079"/>
      <c r="BB121" s="1079"/>
      <c r="BC121" s="1079"/>
      <c r="BD121" s="1079"/>
      <c r="BE121" s="1079"/>
    </row>
    <row r="122" spans="1:57" ht="28.5" customHeight="1" thickBot="1">
      <c r="A122" s="816"/>
      <c r="B122" s="1135"/>
      <c r="C122" s="811"/>
      <c r="D122" s="859"/>
      <c r="E122" s="750"/>
      <c r="F122" s="811"/>
      <c r="G122" s="750"/>
      <c r="H122" s="746"/>
      <c r="I122" s="63" t="s">
        <v>538</v>
      </c>
      <c r="J122" s="1082"/>
      <c r="K122" s="1071"/>
      <c r="L122" s="750"/>
      <c r="M122" s="767"/>
      <c r="N122" s="1076"/>
      <c r="O122" s="783"/>
      <c r="P122" s="750"/>
      <c r="Q122" s="744"/>
      <c r="R122" s="744"/>
      <c r="S122" s="744"/>
      <c r="T122" s="744"/>
      <c r="U122" s="744"/>
      <c r="V122" s="744"/>
      <c r="W122" s="744"/>
      <c r="X122" s="744"/>
      <c r="Y122" s="750"/>
      <c r="Z122" s="1073"/>
      <c r="AA122" s="750"/>
      <c r="AB122" s="760"/>
      <c r="AC122" s="891"/>
      <c r="AD122" s="891"/>
      <c r="AE122" s="750"/>
      <c r="AF122" s="811"/>
      <c r="AG122" s="811"/>
      <c r="AH122" s="750"/>
      <c r="AI122" s="750"/>
      <c r="AJ122" s="770"/>
      <c r="AK122" s="1072"/>
      <c r="AL122" s="1072"/>
      <c r="AM122" s="811"/>
      <c r="AN122" s="859"/>
      <c r="AO122" s="851"/>
      <c r="AP122" s="744"/>
      <c r="AQ122" s="744"/>
      <c r="AR122" s="744"/>
      <c r="AS122" s="744"/>
      <c r="AT122" s="744"/>
      <c r="AU122" s="744"/>
      <c r="AV122" s="744"/>
      <c r="AW122" s="744"/>
      <c r="AX122" s="744"/>
      <c r="AY122" s="744"/>
      <c r="AZ122" s="744"/>
      <c r="BA122" s="1080"/>
      <c r="BB122" s="1080"/>
      <c r="BC122" s="1080"/>
      <c r="BD122" s="1080"/>
      <c r="BE122" s="1080"/>
    </row>
    <row r="123" spans="1:57" ht="28.5" customHeight="1" thickBot="1">
      <c r="A123" s="816"/>
      <c r="B123" s="1135"/>
      <c r="C123" s="811"/>
      <c r="D123" s="859"/>
      <c r="E123" s="750"/>
      <c r="F123" s="811"/>
      <c r="G123" s="750"/>
      <c r="H123" s="62" t="s">
        <v>565</v>
      </c>
      <c r="I123" s="63" t="s">
        <v>538</v>
      </c>
      <c r="J123" s="1082"/>
      <c r="K123" s="1071"/>
      <c r="L123" s="750"/>
      <c r="M123" s="767"/>
      <c r="N123" s="1076"/>
      <c r="O123" s="783"/>
      <c r="P123" s="750"/>
      <c r="Q123" s="744"/>
      <c r="R123" s="744"/>
      <c r="S123" s="744"/>
      <c r="T123" s="744"/>
      <c r="U123" s="744"/>
      <c r="V123" s="744"/>
      <c r="W123" s="744"/>
      <c r="X123" s="744"/>
      <c r="Y123" s="750"/>
      <c r="Z123" s="1073"/>
      <c r="AA123" s="750"/>
      <c r="AB123" s="760"/>
      <c r="AC123" s="891"/>
      <c r="AD123" s="891"/>
      <c r="AE123" s="750"/>
      <c r="AF123" s="811"/>
      <c r="AG123" s="811"/>
      <c r="AH123" s="750"/>
      <c r="AI123" s="750"/>
      <c r="AJ123" s="770"/>
      <c r="AK123" s="1072"/>
      <c r="AL123" s="1072"/>
      <c r="AM123" s="811"/>
      <c r="AN123" s="859"/>
      <c r="AO123" s="851"/>
      <c r="AP123" s="744"/>
      <c r="AQ123" s="744"/>
      <c r="AR123" s="744"/>
      <c r="AS123" s="744"/>
      <c r="AT123" s="744"/>
      <c r="AU123" s="744"/>
      <c r="AV123" s="744"/>
      <c r="AW123" s="744"/>
      <c r="AX123" s="744"/>
      <c r="AY123" s="744"/>
      <c r="AZ123" s="744"/>
      <c r="BA123" s="1080"/>
      <c r="BB123" s="1080"/>
      <c r="BC123" s="1080"/>
      <c r="BD123" s="1080"/>
      <c r="BE123" s="1080"/>
    </row>
    <row r="124" spans="1:57" ht="28.5" customHeight="1" thickBot="1">
      <c r="A124" s="816"/>
      <c r="B124" s="1135"/>
      <c r="C124" s="811"/>
      <c r="D124" s="859"/>
      <c r="E124" s="750"/>
      <c r="F124" s="811"/>
      <c r="G124" s="750"/>
      <c r="H124" s="746" t="s">
        <v>568</v>
      </c>
      <c r="I124" s="63" t="s">
        <v>538</v>
      </c>
      <c r="J124" s="1082"/>
      <c r="K124" s="1071"/>
      <c r="L124" s="750"/>
      <c r="M124" s="767"/>
      <c r="N124" s="1076"/>
      <c r="O124" s="783"/>
      <c r="P124" s="751"/>
      <c r="Q124" s="753"/>
      <c r="R124" s="753"/>
      <c r="S124" s="744"/>
      <c r="T124" s="744"/>
      <c r="U124" s="744"/>
      <c r="V124" s="744"/>
      <c r="W124" s="744"/>
      <c r="X124" s="744"/>
      <c r="Y124" s="750"/>
      <c r="Z124" s="1073"/>
      <c r="AA124" s="750"/>
      <c r="AB124" s="760"/>
      <c r="AC124" s="891"/>
      <c r="AD124" s="891"/>
      <c r="AE124" s="750"/>
      <c r="AF124" s="811"/>
      <c r="AG124" s="811"/>
      <c r="AH124" s="750"/>
      <c r="AI124" s="750"/>
      <c r="AJ124" s="770"/>
      <c r="AK124" s="1072"/>
      <c r="AL124" s="1072"/>
      <c r="AM124" s="811"/>
      <c r="AN124" s="859"/>
      <c r="AO124" s="851"/>
      <c r="AP124" s="744"/>
      <c r="AQ124" s="744"/>
      <c r="AR124" s="744"/>
      <c r="AS124" s="744"/>
      <c r="AT124" s="744"/>
      <c r="AU124" s="744"/>
      <c r="AV124" s="744"/>
      <c r="AW124" s="744"/>
      <c r="AX124" s="744"/>
      <c r="AY124" s="744"/>
      <c r="AZ124" s="744"/>
      <c r="BA124" s="1080"/>
      <c r="BB124" s="1080"/>
      <c r="BC124" s="1080"/>
      <c r="BD124" s="1080"/>
      <c r="BE124" s="1080"/>
    </row>
    <row r="125" spans="1:57" ht="28.5" customHeight="1" thickBot="1">
      <c r="A125" s="816"/>
      <c r="B125" s="1135"/>
      <c r="C125" s="811"/>
      <c r="D125" s="859"/>
      <c r="E125" s="750"/>
      <c r="F125" s="811"/>
      <c r="G125" s="750"/>
      <c r="H125" s="746"/>
      <c r="I125" s="63" t="s">
        <v>538</v>
      </c>
      <c r="J125" s="1082"/>
      <c r="K125" s="1071"/>
      <c r="L125" s="750"/>
      <c r="M125" s="767"/>
      <c r="N125" s="1076"/>
      <c r="O125" s="783"/>
      <c r="P125" s="780" t="s">
        <v>553</v>
      </c>
      <c r="Q125" s="743" t="s">
        <v>554</v>
      </c>
      <c r="R125" s="743">
        <f>+IFERROR(VLOOKUP(Q125,[6]DATOS!$E$2:$F$17,2,FALSE),"")</f>
        <v>15</v>
      </c>
      <c r="S125" s="744"/>
      <c r="T125" s="744"/>
      <c r="U125" s="744"/>
      <c r="V125" s="744"/>
      <c r="W125" s="744"/>
      <c r="X125" s="744"/>
      <c r="Y125" s="750"/>
      <c r="Z125" s="1073"/>
      <c r="AA125" s="750"/>
      <c r="AB125" s="760"/>
      <c r="AC125" s="891"/>
      <c r="AD125" s="891"/>
      <c r="AE125" s="750"/>
      <c r="AF125" s="811"/>
      <c r="AG125" s="811"/>
      <c r="AH125" s="750"/>
      <c r="AI125" s="750"/>
      <c r="AJ125" s="770"/>
      <c r="AK125" s="1072"/>
      <c r="AL125" s="1072"/>
      <c r="AM125" s="811"/>
      <c r="AN125" s="859"/>
      <c r="AO125" s="851"/>
      <c r="AP125" s="744"/>
      <c r="AQ125" s="744"/>
      <c r="AR125" s="744"/>
      <c r="AS125" s="744"/>
      <c r="AT125" s="744"/>
      <c r="AU125" s="744"/>
      <c r="AV125" s="744"/>
      <c r="AW125" s="744"/>
      <c r="AX125" s="744"/>
      <c r="AY125" s="744"/>
      <c r="AZ125" s="744"/>
      <c r="BA125" s="1080"/>
      <c r="BB125" s="1080"/>
      <c r="BC125" s="1080"/>
      <c r="BD125" s="1080"/>
      <c r="BE125" s="1080"/>
    </row>
    <row r="126" spans="1:57" ht="28.5" customHeight="1" thickBot="1">
      <c r="A126" s="816"/>
      <c r="B126" s="1135"/>
      <c r="C126" s="811"/>
      <c r="D126" s="859"/>
      <c r="E126" s="750"/>
      <c r="F126" s="811"/>
      <c r="G126" s="750"/>
      <c r="H126" s="746"/>
      <c r="I126" s="63" t="s">
        <v>538</v>
      </c>
      <c r="J126" s="1082"/>
      <c r="K126" s="1071"/>
      <c r="L126" s="750"/>
      <c r="M126" s="767"/>
      <c r="N126" s="1076"/>
      <c r="O126" s="783"/>
      <c r="P126" s="750"/>
      <c r="Q126" s="744"/>
      <c r="R126" s="744"/>
      <c r="S126" s="744"/>
      <c r="T126" s="744"/>
      <c r="U126" s="744"/>
      <c r="V126" s="744"/>
      <c r="W126" s="744"/>
      <c r="X126" s="744"/>
      <c r="Y126" s="750"/>
      <c r="Z126" s="1073"/>
      <c r="AA126" s="750"/>
      <c r="AB126" s="760"/>
      <c r="AC126" s="891"/>
      <c r="AD126" s="891"/>
      <c r="AE126" s="750"/>
      <c r="AF126" s="811"/>
      <c r="AG126" s="811"/>
      <c r="AH126" s="750"/>
      <c r="AI126" s="750"/>
      <c r="AJ126" s="770"/>
      <c r="AK126" s="1072"/>
      <c r="AL126" s="1072"/>
      <c r="AM126" s="811"/>
      <c r="AN126" s="859"/>
      <c r="AO126" s="851"/>
      <c r="AP126" s="744"/>
      <c r="AQ126" s="744"/>
      <c r="AR126" s="744"/>
      <c r="AS126" s="744"/>
      <c r="AT126" s="744"/>
      <c r="AU126" s="744"/>
      <c r="AV126" s="744"/>
      <c r="AW126" s="744"/>
      <c r="AX126" s="744"/>
      <c r="AY126" s="744"/>
      <c r="AZ126" s="744"/>
      <c r="BA126" s="1080"/>
      <c r="BB126" s="1080"/>
      <c r="BC126" s="1080"/>
      <c r="BD126" s="1080"/>
      <c r="BE126" s="1080"/>
    </row>
    <row r="127" spans="1:57" ht="28.5" customHeight="1" thickBot="1">
      <c r="A127" s="816"/>
      <c r="B127" s="1135"/>
      <c r="C127" s="811"/>
      <c r="D127" s="859"/>
      <c r="E127" s="750"/>
      <c r="F127" s="811"/>
      <c r="G127" s="750"/>
      <c r="H127" s="746" t="s">
        <v>571</v>
      </c>
      <c r="I127" s="63" t="s">
        <v>538</v>
      </c>
      <c r="J127" s="1082"/>
      <c r="K127" s="1071"/>
      <c r="L127" s="750"/>
      <c r="M127" s="767"/>
      <c r="N127" s="1076"/>
      <c r="O127" s="783"/>
      <c r="P127" s="750"/>
      <c r="Q127" s="744"/>
      <c r="R127" s="744"/>
      <c r="S127" s="744"/>
      <c r="T127" s="744"/>
      <c r="U127" s="744"/>
      <c r="V127" s="744"/>
      <c r="W127" s="744"/>
      <c r="X127" s="744"/>
      <c r="Y127" s="750"/>
      <c r="Z127" s="1073"/>
      <c r="AA127" s="750"/>
      <c r="AB127" s="760"/>
      <c r="AC127" s="891"/>
      <c r="AD127" s="891"/>
      <c r="AE127" s="750"/>
      <c r="AF127" s="811"/>
      <c r="AG127" s="811"/>
      <c r="AH127" s="750"/>
      <c r="AI127" s="750"/>
      <c r="AJ127" s="770"/>
      <c r="AK127" s="1072"/>
      <c r="AL127" s="1072"/>
      <c r="AM127" s="811"/>
      <c r="AN127" s="859"/>
      <c r="AO127" s="851"/>
      <c r="AP127" s="744"/>
      <c r="AQ127" s="744"/>
      <c r="AR127" s="744"/>
      <c r="AS127" s="744"/>
      <c r="AT127" s="744"/>
      <c r="AU127" s="744"/>
      <c r="AV127" s="744"/>
      <c r="AW127" s="744"/>
      <c r="AX127" s="744"/>
      <c r="AY127" s="744"/>
      <c r="AZ127" s="744"/>
      <c r="BA127" s="1080"/>
      <c r="BB127" s="1080"/>
      <c r="BC127" s="1080"/>
      <c r="BD127" s="1080"/>
      <c r="BE127" s="1080"/>
    </row>
    <row r="128" spans="1:57" ht="28.5" customHeight="1" thickBot="1">
      <c r="A128" s="816"/>
      <c r="B128" s="1135"/>
      <c r="C128" s="811"/>
      <c r="D128" s="859"/>
      <c r="E128" s="750"/>
      <c r="F128" s="811"/>
      <c r="G128" s="750"/>
      <c r="H128" s="746"/>
      <c r="I128" s="63" t="s">
        <v>538</v>
      </c>
      <c r="J128" s="1082"/>
      <c r="K128" s="1071"/>
      <c r="L128" s="750"/>
      <c r="M128" s="767"/>
      <c r="N128" s="1076"/>
      <c r="O128" s="783"/>
      <c r="P128" s="751"/>
      <c r="Q128" s="753"/>
      <c r="R128" s="753"/>
      <c r="S128" s="744"/>
      <c r="T128" s="744"/>
      <c r="U128" s="744"/>
      <c r="V128" s="744"/>
      <c r="W128" s="744"/>
      <c r="X128" s="744"/>
      <c r="Y128" s="750"/>
      <c r="Z128" s="1073"/>
      <c r="AA128" s="750"/>
      <c r="AB128" s="760"/>
      <c r="AC128" s="891"/>
      <c r="AD128" s="891"/>
      <c r="AE128" s="750"/>
      <c r="AF128" s="811"/>
      <c r="AG128" s="811"/>
      <c r="AH128" s="750"/>
      <c r="AI128" s="750"/>
      <c r="AJ128" s="770"/>
      <c r="AK128" s="1072"/>
      <c r="AL128" s="1072"/>
      <c r="AM128" s="811"/>
      <c r="AN128" s="859"/>
      <c r="AO128" s="851"/>
      <c r="AP128" s="744"/>
      <c r="AQ128" s="744"/>
      <c r="AR128" s="744"/>
      <c r="AS128" s="744"/>
      <c r="AT128" s="744"/>
      <c r="AU128" s="744"/>
      <c r="AV128" s="744"/>
      <c r="AW128" s="744"/>
      <c r="AX128" s="744"/>
      <c r="AY128" s="744"/>
      <c r="AZ128" s="744"/>
      <c r="BA128" s="1080"/>
      <c r="BB128" s="1080"/>
      <c r="BC128" s="1080"/>
      <c r="BD128" s="1080"/>
      <c r="BE128" s="1080"/>
    </row>
    <row r="129" spans="1:57" ht="28.5" customHeight="1" thickBot="1">
      <c r="A129" s="816"/>
      <c r="B129" s="1135"/>
      <c r="C129" s="811"/>
      <c r="D129" s="859"/>
      <c r="E129" s="750"/>
      <c r="F129" s="811"/>
      <c r="G129" s="750"/>
      <c r="H129" s="746" t="s">
        <v>572</v>
      </c>
      <c r="I129" s="63" t="s">
        <v>538</v>
      </c>
      <c r="J129" s="1082"/>
      <c r="K129" s="1071"/>
      <c r="L129" s="750"/>
      <c r="M129" s="767"/>
      <c r="N129" s="1076"/>
      <c r="O129" s="783"/>
      <c r="P129" s="780" t="s">
        <v>556</v>
      </c>
      <c r="Q129" s="743" t="s">
        <v>557</v>
      </c>
      <c r="R129" s="743">
        <f>+IFERROR(VLOOKUP(Q129,[6]DATOS!$E$2:$F$17,2,FALSE),"")</f>
        <v>15</v>
      </c>
      <c r="S129" s="744"/>
      <c r="T129" s="744"/>
      <c r="U129" s="744"/>
      <c r="V129" s="744"/>
      <c r="W129" s="744"/>
      <c r="X129" s="744"/>
      <c r="Y129" s="750"/>
      <c r="Z129" s="1073"/>
      <c r="AA129" s="750"/>
      <c r="AB129" s="760"/>
      <c r="AC129" s="891"/>
      <c r="AD129" s="891"/>
      <c r="AE129" s="750"/>
      <c r="AF129" s="811"/>
      <c r="AG129" s="811"/>
      <c r="AH129" s="750"/>
      <c r="AI129" s="750"/>
      <c r="AJ129" s="770"/>
      <c r="AK129" s="1072"/>
      <c r="AL129" s="1072"/>
      <c r="AM129" s="811"/>
      <c r="AN129" s="859"/>
      <c r="AO129" s="851"/>
      <c r="AP129" s="744"/>
      <c r="AQ129" s="744"/>
      <c r="AR129" s="744"/>
      <c r="AS129" s="744"/>
      <c r="AT129" s="744"/>
      <c r="AU129" s="744"/>
      <c r="AV129" s="744"/>
      <c r="AW129" s="744"/>
      <c r="AX129" s="744"/>
      <c r="AY129" s="744"/>
      <c r="AZ129" s="744"/>
      <c r="BA129" s="1080"/>
      <c r="BB129" s="1080"/>
      <c r="BC129" s="1080"/>
      <c r="BD129" s="1080"/>
      <c r="BE129" s="1080"/>
    </row>
    <row r="130" spans="1:57" ht="28.5" customHeight="1" thickBot="1">
      <c r="A130" s="816"/>
      <c r="B130" s="1135"/>
      <c r="C130" s="811"/>
      <c r="D130" s="859"/>
      <c r="E130" s="750"/>
      <c r="F130" s="811"/>
      <c r="G130" s="750"/>
      <c r="H130" s="746"/>
      <c r="I130" s="63" t="s">
        <v>538</v>
      </c>
      <c r="J130" s="1082"/>
      <c r="K130" s="1071"/>
      <c r="L130" s="750"/>
      <c r="M130" s="767"/>
      <c r="N130" s="1076"/>
      <c r="O130" s="783"/>
      <c r="P130" s="750"/>
      <c r="Q130" s="744"/>
      <c r="R130" s="744"/>
      <c r="S130" s="744"/>
      <c r="T130" s="744"/>
      <c r="U130" s="744"/>
      <c r="V130" s="744"/>
      <c r="W130" s="744"/>
      <c r="X130" s="744"/>
      <c r="Y130" s="750"/>
      <c r="Z130" s="1073"/>
      <c r="AA130" s="750"/>
      <c r="AB130" s="760"/>
      <c r="AC130" s="891"/>
      <c r="AD130" s="891"/>
      <c r="AE130" s="750"/>
      <c r="AF130" s="811"/>
      <c r="AG130" s="811"/>
      <c r="AH130" s="750"/>
      <c r="AI130" s="750"/>
      <c r="AJ130" s="770"/>
      <c r="AK130" s="1072"/>
      <c r="AL130" s="1072"/>
      <c r="AM130" s="811"/>
      <c r="AN130" s="859"/>
      <c r="AO130" s="851"/>
      <c r="AP130" s="744"/>
      <c r="AQ130" s="744"/>
      <c r="AR130" s="744"/>
      <c r="AS130" s="744"/>
      <c r="AT130" s="744"/>
      <c r="AU130" s="744"/>
      <c r="AV130" s="744"/>
      <c r="AW130" s="744"/>
      <c r="AX130" s="744"/>
      <c r="AY130" s="744"/>
      <c r="AZ130" s="744"/>
      <c r="BA130" s="1080"/>
      <c r="BB130" s="1080"/>
      <c r="BC130" s="1080"/>
      <c r="BD130" s="1080"/>
      <c r="BE130" s="1080"/>
    </row>
    <row r="131" spans="1:57" ht="28.5" customHeight="1" thickBot="1">
      <c r="A131" s="816"/>
      <c r="B131" s="1135"/>
      <c r="C131" s="811"/>
      <c r="D131" s="859"/>
      <c r="E131" s="750"/>
      <c r="F131" s="811"/>
      <c r="G131" s="750"/>
      <c r="H131" s="746"/>
      <c r="I131" s="63" t="s">
        <v>538</v>
      </c>
      <c r="J131" s="1082"/>
      <c r="K131" s="1071"/>
      <c r="L131" s="750"/>
      <c r="M131" s="767"/>
      <c r="N131" s="1076"/>
      <c r="O131" s="783"/>
      <c r="P131" s="750"/>
      <c r="Q131" s="744"/>
      <c r="R131" s="744"/>
      <c r="S131" s="744"/>
      <c r="T131" s="744"/>
      <c r="U131" s="744"/>
      <c r="V131" s="744"/>
      <c r="W131" s="744"/>
      <c r="X131" s="744"/>
      <c r="Y131" s="750"/>
      <c r="Z131" s="1073"/>
      <c r="AA131" s="750"/>
      <c r="AB131" s="760"/>
      <c r="AC131" s="891"/>
      <c r="AD131" s="891"/>
      <c r="AE131" s="750"/>
      <c r="AF131" s="811"/>
      <c r="AG131" s="811"/>
      <c r="AH131" s="750"/>
      <c r="AI131" s="750"/>
      <c r="AJ131" s="770"/>
      <c r="AK131" s="1072"/>
      <c r="AL131" s="1072"/>
      <c r="AM131" s="811"/>
      <c r="AN131" s="859"/>
      <c r="AO131" s="851"/>
      <c r="AP131" s="744"/>
      <c r="AQ131" s="744"/>
      <c r="AR131" s="744"/>
      <c r="AS131" s="744"/>
      <c r="AT131" s="744"/>
      <c r="AU131" s="744"/>
      <c r="AV131" s="744"/>
      <c r="AW131" s="744"/>
      <c r="AX131" s="744"/>
      <c r="AY131" s="744"/>
      <c r="AZ131" s="744"/>
      <c r="BA131" s="1080"/>
      <c r="BB131" s="1080"/>
      <c r="BC131" s="1080"/>
      <c r="BD131" s="1080"/>
      <c r="BE131" s="1080"/>
    </row>
    <row r="132" spans="1:57" ht="28.5" customHeight="1" thickBot="1">
      <c r="A132" s="816"/>
      <c r="B132" s="1135"/>
      <c r="C132" s="811"/>
      <c r="D132" s="859"/>
      <c r="E132" s="750"/>
      <c r="F132" s="811"/>
      <c r="G132" s="750"/>
      <c r="H132" s="746" t="s">
        <v>573</v>
      </c>
      <c r="I132" s="63" t="s">
        <v>538</v>
      </c>
      <c r="J132" s="1082"/>
      <c r="K132" s="1071"/>
      <c r="L132" s="750"/>
      <c r="M132" s="767"/>
      <c r="N132" s="1076"/>
      <c r="O132" s="783"/>
      <c r="P132" s="750"/>
      <c r="Q132" s="744"/>
      <c r="R132" s="744"/>
      <c r="S132" s="744"/>
      <c r="T132" s="744"/>
      <c r="U132" s="744"/>
      <c r="V132" s="744"/>
      <c r="W132" s="744"/>
      <c r="X132" s="744"/>
      <c r="Y132" s="750"/>
      <c r="Z132" s="1073"/>
      <c r="AA132" s="750"/>
      <c r="AB132" s="760"/>
      <c r="AC132" s="891"/>
      <c r="AD132" s="891"/>
      <c r="AE132" s="750"/>
      <c r="AF132" s="811"/>
      <c r="AG132" s="811"/>
      <c r="AH132" s="750"/>
      <c r="AI132" s="750"/>
      <c r="AJ132" s="770"/>
      <c r="AK132" s="1072"/>
      <c r="AL132" s="1072"/>
      <c r="AM132" s="811"/>
      <c r="AN132" s="859"/>
      <c r="AO132" s="851"/>
      <c r="AP132" s="744"/>
      <c r="AQ132" s="744"/>
      <c r="AR132" s="744"/>
      <c r="AS132" s="744"/>
      <c r="AT132" s="744"/>
      <c r="AU132" s="744"/>
      <c r="AV132" s="744"/>
      <c r="AW132" s="744"/>
      <c r="AX132" s="744"/>
      <c r="AY132" s="744"/>
      <c r="AZ132" s="744"/>
      <c r="BA132" s="1080"/>
      <c r="BB132" s="1080"/>
      <c r="BC132" s="1080"/>
      <c r="BD132" s="1080"/>
      <c r="BE132" s="1080"/>
    </row>
    <row r="133" spans="1:57" ht="28.5" customHeight="1" thickBot="1">
      <c r="A133" s="816"/>
      <c r="B133" s="1135"/>
      <c r="C133" s="811"/>
      <c r="D133" s="859"/>
      <c r="E133" s="750"/>
      <c r="F133" s="811"/>
      <c r="G133" s="750"/>
      <c r="H133" s="746"/>
      <c r="I133" s="63" t="s">
        <v>538</v>
      </c>
      <c r="J133" s="1082"/>
      <c r="K133" s="1071"/>
      <c r="L133" s="750"/>
      <c r="M133" s="767"/>
      <c r="N133" s="1076"/>
      <c r="O133" s="783"/>
      <c r="P133" s="751"/>
      <c r="Q133" s="753"/>
      <c r="R133" s="753"/>
      <c r="S133" s="744"/>
      <c r="T133" s="744"/>
      <c r="U133" s="744"/>
      <c r="V133" s="744"/>
      <c r="W133" s="744"/>
      <c r="X133" s="744"/>
      <c r="Y133" s="750"/>
      <c r="Z133" s="1073"/>
      <c r="AA133" s="750"/>
      <c r="AB133" s="760"/>
      <c r="AC133" s="891"/>
      <c r="AD133" s="891"/>
      <c r="AE133" s="750"/>
      <c r="AF133" s="811"/>
      <c r="AG133" s="811"/>
      <c r="AH133" s="750"/>
      <c r="AI133" s="750"/>
      <c r="AJ133" s="770"/>
      <c r="AK133" s="1072"/>
      <c r="AL133" s="1072"/>
      <c r="AM133" s="811"/>
      <c r="AN133" s="859"/>
      <c r="AO133" s="851"/>
      <c r="AP133" s="744"/>
      <c r="AQ133" s="744"/>
      <c r="AR133" s="744"/>
      <c r="AS133" s="744"/>
      <c r="AT133" s="744"/>
      <c r="AU133" s="744"/>
      <c r="AV133" s="744"/>
      <c r="AW133" s="744"/>
      <c r="AX133" s="744"/>
      <c r="AY133" s="744"/>
      <c r="AZ133" s="744"/>
      <c r="BA133" s="1080"/>
      <c r="BB133" s="1080"/>
      <c r="BC133" s="1080"/>
      <c r="BD133" s="1080"/>
      <c r="BE133" s="1080"/>
    </row>
    <row r="134" spans="1:57" ht="28.5" customHeight="1" thickBot="1">
      <c r="A134" s="816"/>
      <c r="B134" s="1135"/>
      <c r="C134" s="811"/>
      <c r="D134" s="859"/>
      <c r="E134" s="750"/>
      <c r="F134" s="811"/>
      <c r="G134" s="750"/>
      <c r="H134" s="746" t="s">
        <v>574</v>
      </c>
      <c r="I134" s="63" t="s">
        <v>538</v>
      </c>
      <c r="J134" s="1082"/>
      <c r="K134" s="1071"/>
      <c r="L134" s="750"/>
      <c r="M134" s="767"/>
      <c r="N134" s="1076"/>
      <c r="O134" s="783"/>
      <c r="P134" s="780" t="s">
        <v>560</v>
      </c>
      <c r="Q134" s="743" t="s">
        <v>561</v>
      </c>
      <c r="R134" s="743">
        <f>+IFERROR(VLOOKUP(Q134,[6]DATOS!$E$2:$F$17,2,FALSE),"")</f>
        <v>15</v>
      </c>
      <c r="S134" s="744"/>
      <c r="T134" s="744"/>
      <c r="U134" s="744"/>
      <c r="V134" s="744"/>
      <c r="W134" s="744"/>
      <c r="X134" s="744"/>
      <c r="Y134" s="750"/>
      <c r="Z134" s="1073"/>
      <c r="AA134" s="750"/>
      <c r="AB134" s="760"/>
      <c r="AC134" s="891"/>
      <c r="AD134" s="891"/>
      <c r="AE134" s="750"/>
      <c r="AF134" s="811"/>
      <c r="AG134" s="811"/>
      <c r="AH134" s="750"/>
      <c r="AI134" s="750"/>
      <c r="AJ134" s="770"/>
      <c r="AK134" s="1072"/>
      <c r="AL134" s="1072"/>
      <c r="AM134" s="811"/>
      <c r="AN134" s="875"/>
      <c r="AO134" s="851"/>
      <c r="AP134" s="744"/>
      <c r="AQ134" s="744"/>
      <c r="AR134" s="744"/>
      <c r="AS134" s="744"/>
      <c r="AT134" s="744"/>
      <c r="AU134" s="744"/>
      <c r="AV134" s="744"/>
      <c r="AW134" s="744"/>
      <c r="AX134" s="744"/>
      <c r="AY134" s="744"/>
      <c r="AZ134" s="744"/>
      <c r="BA134" s="1080"/>
      <c r="BB134" s="1080"/>
      <c r="BC134" s="1080"/>
      <c r="BD134" s="1080"/>
      <c r="BE134" s="1080"/>
    </row>
    <row r="135" spans="1:57" ht="28.5" customHeight="1" thickBot="1">
      <c r="A135" s="816"/>
      <c r="B135" s="1135"/>
      <c r="C135" s="811"/>
      <c r="D135" s="859"/>
      <c r="E135" s="750"/>
      <c r="F135" s="811"/>
      <c r="G135" s="750"/>
      <c r="H135" s="746"/>
      <c r="I135" s="63" t="s">
        <v>538</v>
      </c>
      <c r="J135" s="1082"/>
      <c r="K135" s="1071"/>
      <c r="L135" s="750"/>
      <c r="M135" s="767"/>
      <c r="N135" s="1076"/>
      <c r="O135" s="783"/>
      <c r="P135" s="750"/>
      <c r="Q135" s="744"/>
      <c r="R135" s="744"/>
      <c r="S135" s="744"/>
      <c r="T135" s="744"/>
      <c r="U135" s="744"/>
      <c r="V135" s="744"/>
      <c r="W135" s="744"/>
      <c r="X135" s="744"/>
      <c r="Y135" s="750"/>
      <c r="Z135" s="1073"/>
      <c r="AA135" s="750"/>
      <c r="AB135" s="760"/>
      <c r="AC135" s="891"/>
      <c r="AD135" s="891"/>
      <c r="AE135" s="750"/>
      <c r="AF135" s="811"/>
      <c r="AG135" s="811"/>
      <c r="AH135" s="750"/>
      <c r="AI135" s="750"/>
      <c r="AJ135" s="770"/>
      <c r="AK135" s="1072"/>
      <c r="AL135" s="1072"/>
      <c r="AM135" s="811"/>
      <c r="AN135" s="894" t="s">
        <v>638</v>
      </c>
      <c r="AO135" s="851"/>
      <c r="AP135" s="744"/>
      <c r="AQ135" s="744"/>
      <c r="AR135" s="744"/>
      <c r="AS135" s="744"/>
      <c r="AT135" s="744"/>
      <c r="AU135" s="744"/>
      <c r="AV135" s="744"/>
      <c r="AW135" s="744"/>
      <c r="AX135" s="744"/>
      <c r="AY135" s="744"/>
      <c r="AZ135" s="744"/>
      <c r="BA135" s="1080"/>
      <c r="BB135" s="1080"/>
      <c r="BC135" s="1080"/>
      <c r="BD135" s="1080"/>
      <c r="BE135" s="1080"/>
    </row>
    <row r="136" spans="1:57" ht="28.5" customHeight="1" thickBot="1">
      <c r="A136" s="816"/>
      <c r="B136" s="1135"/>
      <c r="C136" s="811"/>
      <c r="D136" s="859"/>
      <c r="E136" s="750"/>
      <c r="F136" s="811"/>
      <c r="G136" s="750"/>
      <c r="H136" s="746"/>
      <c r="I136" s="63" t="s">
        <v>538</v>
      </c>
      <c r="J136" s="1082"/>
      <c r="K136" s="1071"/>
      <c r="L136" s="750"/>
      <c r="M136" s="767"/>
      <c r="N136" s="1076"/>
      <c r="O136" s="783"/>
      <c r="P136" s="750"/>
      <c r="Q136" s="744"/>
      <c r="R136" s="744"/>
      <c r="S136" s="744"/>
      <c r="T136" s="744"/>
      <c r="U136" s="744"/>
      <c r="V136" s="744"/>
      <c r="W136" s="744"/>
      <c r="X136" s="744"/>
      <c r="Y136" s="750"/>
      <c r="Z136" s="1073"/>
      <c r="AA136" s="750"/>
      <c r="AB136" s="760"/>
      <c r="AC136" s="891"/>
      <c r="AD136" s="891"/>
      <c r="AE136" s="750"/>
      <c r="AF136" s="811"/>
      <c r="AG136" s="811"/>
      <c r="AH136" s="750"/>
      <c r="AI136" s="750"/>
      <c r="AJ136" s="770"/>
      <c r="AK136" s="1072"/>
      <c r="AL136" s="1072"/>
      <c r="AM136" s="811"/>
      <c r="AN136" s="859"/>
      <c r="AO136" s="851"/>
      <c r="AP136" s="744"/>
      <c r="AQ136" s="744"/>
      <c r="AR136" s="744"/>
      <c r="AS136" s="744"/>
      <c r="AT136" s="744"/>
      <c r="AU136" s="744"/>
      <c r="AV136" s="744"/>
      <c r="AW136" s="744"/>
      <c r="AX136" s="744"/>
      <c r="AY136" s="744"/>
      <c r="AZ136" s="744"/>
      <c r="BA136" s="1080"/>
      <c r="BB136" s="1080"/>
      <c r="BC136" s="1080"/>
      <c r="BD136" s="1080"/>
      <c r="BE136" s="1080"/>
    </row>
    <row r="137" spans="1:57" ht="28.5" customHeight="1" thickBot="1">
      <c r="A137" s="816"/>
      <c r="B137" s="1135"/>
      <c r="C137" s="811"/>
      <c r="D137" s="859"/>
      <c r="E137" s="750"/>
      <c r="F137" s="811"/>
      <c r="G137" s="750"/>
      <c r="H137" s="746"/>
      <c r="I137" s="63" t="s">
        <v>538</v>
      </c>
      <c r="J137" s="1082"/>
      <c r="K137" s="1071"/>
      <c r="L137" s="750"/>
      <c r="M137" s="767"/>
      <c r="N137" s="1076"/>
      <c r="O137" s="783"/>
      <c r="P137" s="750"/>
      <c r="Q137" s="744"/>
      <c r="R137" s="744"/>
      <c r="S137" s="744"/>
      <c r="T137" s="744"/>
      <c r="U137" s="744"/>
      <c r="V137" s="744"/>
      <c r="W137" s="744"/>
      <c r="X137" s="744"/>
      <c r="Y137" s="750"/>
      <c r="Z137" s="1073"/>
      <c r="AA137" s="750"/>
      <c r="AB137" s="760"/>
      <c r="AC137" s="891"/>
      <c r="AD137" s="891"/>
      <c r="AE137" s="750"/>
      <c r="AF137" s="811"/>
      <c r="AG137" s="811"/>
      <c r="AH137" s="750"/>
      <c r="AI137" s="750"/>
      <c r="AJ137" s="770"/>
      <c r="AK137" s="1072"/>
      <c r="AL137" s="1072"/>
      <c r="AM137" s="811"/>
      <c r="AN137" s="859"/>
      <c r="AO137" s="851"/>
      <c r="AP137" s="744"/>
      <c r="AQ137" s="744"/>
      <c r="AR137" s="744"/>
      <c r="AS137" s="744"/>
      <c r="AT137" s="744"/>
      <c r="AU137" s="744"/>
      <c r="AV137" s="744"/>
      <c r="AW137" s="744"/>
      <c r="AX137" s="744"/>
      <c r="AY137" s="744"/>
      <c r="AZ137" s="744"/>
      <c r="BA137" s="1080"/>
      <c r="BB137" s="1080"/>
      <c r="BC137" s="1080"/>
      <c r="BD137" s="1080"/>
      <c r="BE137" s="1080"/>
    </row>
    <row r="138" spans="1:57" ht="28.5" customHeight="1" thickBot="1">
      <c r="A138" s="816"/>
      <c r="B138" s="1135"/>
      <c r="C138" s="811"/>
      <c r="D138" s="860"/>
      <c r="E138" s="751"/>
      <c r="F138" s="811"/>
      <c r="G138" s="750"/>
      <c r="H138" s="746" t="s">
        <v>575</v>
      </c>
      <c r="I138" s="63" t="s">
        <v>538</v>
      </c>
      <c r="J138" s="1082"/>
      <c r="K138" s="1071"/>
      <c r="L138" s="750"/>
      <c r="M138" s="767"/>
      <c r="N138" s="1076"/>
      <c r="O138" s="783"/>
      <c r="P138" s="751"/>
      <c r="Q138" s="753"/>
      <c r="R138" s="753"/>
      <c r="S138" s="744"/>
      <c r="T138" s="744"/>
      <c r="U138" s="744"/>
      <c r="V138" s="744"/>
      <c r="W138" s="744"/>
      <c r="X138" s="744"/>
      <c r="Y138" s="750"/>
      <c r="Z138" s="1073"/>
      <c r="AA138" s="750"/>
      <c r="AB138" s="760"/>
      <c r="AC138" s="964"/>
      <c r="AD138" s="964"/>
      <c r="AE138" s="750"/>
      <c r="AF138" s="811"/>
      <c r="AG138" s="811"/>
      <c r="AH138" s="750"/>
      <c r="AI138" s="750"/>
      <c r="AJ138" s="770"/>
      <c r="AK138" s="1072"/>
      <c r="AL138" s="1072"/>
      <c r="AM138" s="811"/>
      <c r="AN138" s="859"/>
      <c r="AO138" s="851"/>
      <c r="AP138" s="744"/>
      <c r="AQ138" s="744"/>
      <c r="AR138" s="744"/>
      <c r="AS138" s="744"/>
      <c r="AT138" s="744"/>
      <c r="AU138" s="744"/>
      <c r="AV138" s="744"/>
      <c r="AW138" s="744"/>
      <c r="AX138" s="744"/>
      <c r="AY138" s="744"/>
      <c r="AZ138" s="744"/>
      <c r="BA138" s="1080"/>
      <c r="BB138" s="1080"/>
      <c r="BC138" s="1080"/>
      <c r="BD138" s="1080"/>
      <c r="BE138" s="1080"/>
    </row>
    <row r="139" spans="1:57" ht="28.5" customHeight="1" thickBot="1">
      <c r="A139" s="816"/>
      <c r="B139" s="1135"/>
      <c r="C139" s="811"/>
      <c r="D139" s="1064"/>
      <c r="E139" s="811" t="s">
        <v>639</v>
      </c>
      <c r="F139" s="811"/>
      <c r="G139" s="750"/>
      <c r="H139" s="746"/>
      <c r="I139" s="63" t="s">
        <v>538</v>
      </c>
      <c r="J139" s="1082"/>
      <c r="K139" s="1071"/>
      <c r="L139" s="750"/>
      <c r="M139" s="767"/>
      <c r="N139" s="1076"/>
      <c r="O139" s="783"/>
      <c r="P139" s="780" t="s">
        <v>563</v>
      </c>
      <c r="Q139" s="743" t="s">
        <v>564</v>
      </c>
      <c r="R139" s="743">
        <f>+IFERROR(VLOOKUP(Q139,[6]DATOS!$E$2:$F$17,2,FALSE),"")</f>
        <v>15</v>
      </c>
      <c r="S139" s="744"/>
      <c r="T139" s="744"/>
      <c r="U139" s="744"/>
      <c r="V139" s="744"/>
      <c r="W139" s="744"/>
      <c r="X139" s="744"/>
      <c r="Y139" s="750"/>
      <c r="Z139" s="1073"/>
      <c r="AA139" s="750"/>
      <c r="AB139" s="760"/>
      <c r="AC139" s="963" t="s">
        <v>547</v>
      </c>
      <c r="AD139" s="963" t="s">
        <v>548</v>
      </c>
      <c r="AE139" s="750"/>
      <c r="AF139" s="56"/>
      <c r="AG139" s="811"/>
      <c r="AH139" s="750"/>
      <c r="AI139" s="750"/>
      <c r="AJ139" s="770"/>
      <c r="AK139" s="1072"/>
      <c r="AL139" s="1072"/>
      <c r="AM139" s="811"/>
      <c r="AN139" s="859"/>
      <c r="AO139" s="851"/>
      <c r="AP139" s="744"/>
      <c r="AQ139" s="744"/>
      <c r="AR139" s="744"/>
      <c r="AS139" s="744"/>
      <c r="AT139" s="744"/>
      <c r="AU139" s="744"/>
      <c r="AV139" s="744"/>
      <c r="AW139" s="744"/>
      <c r="AX139" s="744"/>
      <c r="AY139" s="744"/>
      <c r="AZ139" s="744"/>
      <c r="BA139" s="1080"/>
      <c r="BB139" s="1080"/>
      <c r="BC139" s="1080"/>
      <c r="BD139" s="1080"/>
      <c r="BE139" s="1080"/>
    </row>
    <row r="140" spans="1:57" ht="28.5" customHeight="1" thickBot="1">
      <c r="A140" s="816"/>
      <c r="B140" s="1135"/>
      <c r="C140" s="811"/>
      <c r="D140" s="1064"/>
      <c r="E140" s="811"/>
      <c r="F140" s="811"/>
      <c r="G140" s="750"/>
      <c r="H140" s="746"/>
      <c r="I140" s="63" t="s">
        <v>538</v>
      </c>
      <c r="J140" s="1082"/>
      <c r="K140" s="1071"/>
      <c r="L140" s="750"/>
      <c r="M140" s="767"/>
      <c r="N140" s="1076"/>
      <c r="O140" s="783"/>
      <c r="P140" s="750"/>
      <c r="Q140" s="744"/>
      <c r="R140" s="744"/>
      <c r="S140" s="744"/>
      <c r="T140" s="744"/>
      <c r="U140" s="744"/>
      <c r="V140" s="744"/>
      <c r="W140" s="744"/>
      <c r="X140" s="744"/>
      <c r="Y140" s="750"/>
      <c r="Z140" s="1073"/>
      <c r="AA140" s="750"/>
      <c r="AB140" s="760"/>
      <c r="AC140" s="891"/>
      <c r="AD140" s="891"/>
      <c r="AE140" s="750"/>
      <c r="AF140" s="56"/>
      <c r="AG140" s="811"/>
      <c r="AH140" s="750"/>
      <c r="AI140" s="750"/>
      <c r="AJ140" s="770"/>
      <c r="AK140" s="1072"/>
      <c r="AL140" s="1072"/>
      <c r="AM140" s="811"/>
      <c r="AN140" s="859"/>
      <c r="AO140" s="851"/>
      <c r="AP140" s="744"/>
      <c r="AQ140" s="744"/>
      <c r="AR140" s="744"/>
      <c r="AS140" s="744"/>
      <c r="AT140" s="744"/>
      <c r="AU140" s="744"/>
      <c r="AV140" s="744"/>
      <c r="AW140" s="744"/>
      <c r="AX140" s="744"/>
      <c r="AY140" s="744"/>
      <c r="AZ140" s="744"/>
      <c r="BA140" s="1080"/>
      <c r="BB140" s="1080"/>
      <c r="BC140" s="1080"/>
      <c r="BD140" s="1080"/>
      <c r="BE140" s="1080"/>
    </row>
    <row r="141" spans="1:57" ht="28.5" customHeight="1" thickBot="1">
      <c r="A141" s="816"/>
      <c r="B141" s="1135"/>
      <c r="C141" s="811"/>
      <c r="D141" s="1064"/>
      <c r="E141" s="811"/>
      <c r="F141" s="811"/>
      <c r="G141" s="750"/>
      <c r="H141" s="746" t="s">
        <v>576</v>
      </c>
      <c r="I141" s="63" t="s">
        <v>538</v>
      </c>
      <c r="J141" s="1082"/>
      <c r="K141" s="1071"/>
      <c r="L141" s="750"/>
      <c r="M141" s="767"/>
      <c r="N141" s="1076"/>
      <c r="O141" s="783"/>
      <c r="P141" s="750"/>
      <c r="Q141" s="744"/>
      <c r="R141" s="744"/>
      <c r="S141" s="744"/>
      <c r="T141" s="744"/>
      <c r="U141" s="744"/>
      <c r="V141" s="744"/>
      <c r="W141" s="744"/>
      <c r="X141" s="744"/>
      <c r="Y141" s="750"/>
      <c r="Z141" s="1073"/>
      <c r="AA141" s="750"/>
      <c r="AB141" s="760"/>
      <c r="AC141" s="891"/>
      <c r="AD141" s="891"/>
      <c r="AE141" s="750"/>
      <c r="AF141" s="56"/>
      <c r="AG141" s="811"/>
      <c r="AH141" s="750"/>
      <c r="AI141" s="750"/>
      <c r="AJ141" s="770"/>
      <c r="AK141" s="1072"/>
      <c r="AL141" s="1072"/>
      <c r="AM141" s="811"/>
      <c r="AN141" s="859"/>
      <c r="AO141" s="851"/>
      <c r="AP141" s="744"/>
      <c r="AQ141" s="744"/>
      <c r="AR141" s="744"/>
      <c r="AS141" s="744"/>
      <c r="AT141" s="744"/>
      <c r="AU141" s="744"/>
      <c r="AV141" s="744"/>
      <c r="AW141" s="744"/>
      <c r="AX141" s="744"/>
      <c r="AY141" s="744"/>
      <c r="AZ141" s="744"/>
      <c r="BA141" s="1080"/>
      <c r="BB141" s="1080"/>
      <c r="BC141" s="1080"/>
      <c r="BD141" s="1080"/>
      <c r="BE141" s="1080"/>
    </row>
    <row r="142" spans="1:57" ht="28.5" customHeight="1" thickBot="1">
      <c r="A142" s="816"/>
      <c r="B142" s="1135"/>
      <c r="C142" s="811"/>
      <c r="D142" s="1064"/>
      <c r="E142" s="811"/>
      <c r="F142" s="811"/>
      <c r="G142" s="750"/>
      <c r="H142" s="746"/>
      <c r="I142" s="63" t="s">
        <v>538</v>
      </c>
      <c r="J142" s="1082"/>
      <c r="K142" s="1071"/>
      <c r="L142" s="750"/>
      <c r="M142" s="767"/>
      <c r="N142" s="1076"/>
      <c r="O142" s="783"/>
      <c r="P142" s="751"/>
      <c r="Q142" s="753"/>
      <c r="R142" s="753"/>
      <c r="S142" s="744"/>
      <c r="T142" s="744"/>
      <c r="U142" s="744"/>
      <c r="V142" s="744"/>
      <c r="W142" s="744"/>
      <c r="X142" s="744"/>
      <c r="Y142" s="750"/>
      <c r="Z142" s="1073"/>
      <c r="AA142" s="750"/>
      <c r="AB142" s="760"/>
      <c r="AC142" s="891"/>
      <c r="AD142" s="891"/>
      <c r="AE142" s="750"/>
      <c r="AF142" s="56"/>
      <c r="AG142" s="811"/>
      <c r="AH142" s="750"/>
      <c r="AI142" s="750"/>
      <c r="AJ142" s="770"/>
      <c r="AK142" s="1072"/>
      <c r="AL142" s="1072"/>
      <c r="AM142" s="811"/>
      <c r="AN142" s="859"/>
      <c r="AO142" s="851"/>
      <c r="AP142" s="744"/>
      <c r="AQ142" s="744"/>
      <c r="AR142" s="744"/>
      <c r="AS142" s="744"/>
      <c r="AT142" s="744"/>
      <c r="AU142" s="744"/>
      <c r="AV142" s="744"/>
      <c r="AW142" s="744"/>
      <c r="AX142" s="744"/>
      <c r="AY142" s="744"/>
      <c r="AZ142" s="744"/>
      <c r="BA142" s="1080"/>
      <c r="BB142" s="1080"/>
      <c r="BC142" s="1080"/>
      <c r="BD142" s="1080"/>
      <c r="BE142" s="1080"/>
    </row>
    <row r="143" spans="1:57" ht="28.5" customHeight="1" thickBot="1">
      <c r="A143" s="816"/>
      <c r="B143" s="1135"/>
      <c r="C143" s="811"/>
      <c r="D143" s="1064"/>
      <c r="E143" s="811"/>
      <c r="F143" s="811"/>
      <c r="G143" s="750"/>
      <c r="H143" s="746"/>
      <c r="I143" s="63" t="s">
        <v>538</v>
      </c>
      <c r="J143" s="1082"/>
      <c r="K143" s="1071"/>
      <c r="L143" s="750"/>
      <c r="M143" s="767"/>
      <c r="N143" s="1076"/>
      <c r="O143" s="783"/>
      <c r="P143" s="780" t="s">
        <v>566</v>
      </c>
      <c r="Q143" s="780" t="s">
        <v>567</v>
      </c>
      <c r="R143" s="743">
        <f>+IFERROR(VLOOKUP(Q143,[6]DATOS!$E$2:$F$17,2,FALSE),"")</f>
        <v>15</v>
      </c>
      <c r="S143" s="744"/>
      <c r="T143" s="744"/>
      <c r="U143" s="744"/>
      <c r="V143" s="744"/>
      <c r="W143" s="744"/>
      <c r="X143" s="744"/>
      <c r="Y143" s="750"/>
      <c r="Z143" s="1073"/>
      <c r="AA143" s="750"/>
      <c r="AB143" s="760"/>
      <c r="AC143" s="891"/>
      <c r="AD143" s="891"/>
      <c r="AE143" s="751"/>
      <c r="AF143" s="56"/>
      <c r="AG143" s="811"/>
      <c r="AH143" s="750"/>
      <c r="AI143" s="750"/>
      <c r="AJ143" s="770"/>
      <c r="AK143" s="1072"/>
      <c r="AL143" s="1072"/>
      <c r="AM143" s="811"/>
      <c r="AN143" s="859"/>
      <c r="AO143" s="851"/>
      <c r="AP143" s="744"/>
      <c r="AQ143" s="744"/>
      <c r="AR143" s="744"/>
      <c r="AS143" s="744"/>
      <c r="AT143" s="744"/>
      <c r="AU143" s="744"/>
      <c r="AV143" s="744"/>
      <c r="AW143" s="744"/>
      <c r="AX143" s="744"/>
      <c r="AY143" s="744"/>
      <c r="AZ143" s="744"/>
      <c r="BA143" s="1080"/>
      <c r="BB143" s="1080"/>
      <c r="BC143" s="1080"/>
      <c r="BD143" s="1080"/>
      <c r="BE143" s="1080"/>
    </row>
    <row r="144" spans="1:57" ht="28.5" customHeight="1" thickBot="1">
      <c r="A144" s="816"/>
      <c r="B144" s="1135"/>
      <c r="C144" s="811"/>
      <c r="D144" s="1064"/>
      <c r="E144" s="811"/>
      <c r="F144" s="811"/>
      <c r="G144" s="750"/>
      <c r="H144" s="746"/>
      <c r="I144" s="63" t="s">
        <v>538</v>
      </c>
      <c r="J144" s="1082"/>
      <c r="K144" s="1071"/>
      <c r="L144" s="750"/>
      <c r="M144" s="767"/>
      <c r="N144" s="1076"/>
      <c r="O144" s="783"/>
      <c r="P144" s="750"/>
      <c r="Q144" s="750"/>
      <c r="R144" s="744"/>
      <c r="S144" s="744"/>
      <c r="T144" s="744"/>
      <c r="U144" s="744"/>
      <c r="V144" s="744"/>
      <c r="W144" s="744"/>
      <c r="X144" s="744"/>
      <c r="Y144" s="750"/>
      <c r="Z144" s="1073"/>
      <c r="AA144" s="750"/>
      <c r="AB144" s="760"/>
      <c r="AC144" s="891"/>
      <c r="AD144" s="891"/>
      <c r="AE144" s="37"/>
      <c r="AF144" s="56"/>
      <c r="AG144" s="811"/>
      <c r="AH144" s="750"/>
      <c r="AI144" s="750"/>
      <c r="AJ144" s="770"/>
      <c r="AK144" s="1072"/>
      <c r="AL144" s="1072"/>
      <c r="AM144" s="811"/>
      <c r="AN144" s="859"/>
      <c r="AO144" s="851"/>
      <c r="AP144" s="744"/>
      <c r="AQ144" s="744"/>
      <c r="AR144" s="744"/>
      <c r="AS144" s="744"/>
      <c r="AT144" s="744"/>
      <c r="AU144" s="744"/>
      <c r="AV144" s="744"/>
      <c r="AW144" s="744"/>
      <c r="AX144" s="744"/>
      <c r="AY144" s="744"/>
      <c r="AZ144" s="744"/>
      <c r="BA144" s="1080"/>
      <c r="BB144" s="1080"/>
      <c r="BC144" s="1080"/>
      <c r="BD144" s="1080"/>
      <c r="BE144" s="1080"/>
    </row>
    <row r="145" spans="1:57" ht="28.5" customHeight="1" thickBot="1">
      <c r="A145" s="816"/>
      <c r="B145" s="1135"/>
      <c r="C145" s="811"/>
      <c r="D145" s="1064"/>
      <c r="E145" s="811"/>
      <c r="F145" s="811"/>
      <c r="G145" s="750"/>
      <c r="H145" s="746" t="s">
        <v>577</v>
      </c>
      <c r="I145" s="63" t="s">
        <v>538</v>
      </c>
      <c r="J145" s="1082"/>
      <c r="K145" s="1071"/>
      <c r="L145" s="750"/>
      <c r="M145" s="767"/>
      <c r="N145" s="1076"/>
      <c r="O145" s="783"/>
      <c r="P145" s="750"/>
      <c r="Q145" s="750"/>
      <c r="R145" s="744"/>
      <c r="S145" s="744"/>
      <c r="T145" s="744"/>
      <c r="U145" s="744"/>
      <c r="V145" s="744"/>
      <c r="W145" s="744"/>
      <c r="X145" s="744"/>
      <c r="Y145" s="750"/>
      <c r="Z145" s="1073"/>
      <c r="AA145" s="750"/>
      <c r="AB145" s="760"/>
      <c r="AC145" s="891"/>
      <c r="AD145" s="891"/>
      <c r="AE145" s="37"/>
      <c r="AF145" s="56"/>
      <c r="AG145" s="811"/>
      <c r="AH145" s="750"/>
      <c r="AI145" s="750"/>
      <c r="AJ145" s="770"/>
      <c r="AK145" s="1072"/>
      <c r="AL145" s="1072"/>
      <c r="AM145" s="811"/>
      <c r="AN145" s="859"/>
      <c r="AO145" s="851"/>
      <c r="AP145" s="744"/>
      <c r="AQ145" s="744"/>
      <c r="AR145" s="744"/>
      <c r="AS145" s="744"/>
      <c r="AT145" s="744"/>
      <c r="AU145" s="744"/>
      <c r="AV145" s="744"/>
      <c r="AW145" s="744"/>
      <c r="AX145" s="744"/>
      <c r="AY145" s="744"/>
      <c r="AZ145" s="744"/>
      <c r="BA145" s="1080"/>
      <c r="BB145" s="1080"/>
      <c r="BC145" s="1080"/>
      <c r="BD145" s="1080"/>
      <c r="BE145" s="1080"/>
    </row>
    <row r="146" spans="1:57" ht="28.5" customHeight="1" thickBot="1">
      <c r="A146" s="816"/>
      <c r="B146" s="1135"/>
      <c r="C146" s="811"/>
      <c r="D146" s="1064"/>
      <c r="E146" s="811"/>
      <c r="F146" s="811"/>
      <c r="G146" s="750"/>
      <c r="H146" s="746"/>
      <c r="I146" s="63" t="s">
        <v>538</v>
      </c>
      <c r="J146" s="1082"/>
      <c r="K146" s="1071"/>
      <c r="L146" s="750"/>
      <c r="M146" s="767"/>
      <c r="N146" s="1076"/>
      <c r="O146" s="783"/>
      <c r="P146" s="751"/>
      <c r="Q146" s="751"/>
      <c r="R146" s="753"/>
      <c r="S146" s="744"/>
      <c r="T146" s="744"/>
      <c r="U146" s="744"/>
      <c r="V146" s="744"/>
      <c r="W146" s="744"/>
      <c r="X146" s="744"/>
      <c r="Y146" s="750"/>
      <c r="Z146" s="1073"/>
      <c r="AA146" s="750"/>
      <c r="AB146" s="760"/>
      <c r="AC146" s="891"/>
      <c r="AD146" s="891"/>
      <c r="AE146" s="37"/>
      <c r="AF146" s="56"/>
      <c r="AG146" s="811"/>
      <c r="AH146" s="750"/>
      <c r="AI146" s="750"/>
      <c r="AJ146" s="770"/>
      <c r="AK146" s="1072"/>
      <c r="AL146" s="1072"/>
      <c r="AM146" s="811"/>
      <c r="AN146" s="859"/>
      <c r="AO146" s="851"/>
      <c r="AP146" s="744"/>
      <c r="AQ146" s="744"/>
      <c r="AR146" s="744"/>
      <c r="AS146" s="744"/>
      <c r="AT146" s="744"/>
      <c r="AU146" s="744"/>
      <c r="AV146" s="744"/>
      <c r="AW146" s="744"/>
      <c r="AX146" s="744"/>
      <c r="AY146" s="744"/>
      <c r="AZ146" s="744"/>
      <c r="BA146" s="1080"/>
      <c r="BB146" s="1080"/>
      <c r="BC146" s="1080"/>
      <c r="BD146" s="1080"/>
      <c r="BE146" s="1080"/>
    </row>
    <row r="147" spans="1:57" ht="28.5" customHeight="1" thickBot="1">
      <c r="A147" s="816"/>
      <c r="B147" s="1135"/>
      <c r="C147" s="811"/>
      <c r="D147" s="1064"/>
      <c r="E147" s="811"/>
      <c r="F147" s="811"/>
      <c r="G147" s="750"/>
      <c r="H147" s="746"/>
      <c r="I147" s="63" t="s">
        <v>538</v>
      </c>
      <c r="J147" s="1082"/>
      <c r="K147" s="1071"/>
      <c r="L147" s="750"/>
      <c r="M147" s="767"/>
      <c r="N147" s="1076"/>
      <c r="O147" s="783"/>
      <c r="P147" s="780" t="s">
        <v>569</v>
      </c>
      <c r="Q147" s="743" t="s">
        <v>570</v>
      </c>
      <c r="R147" s="743">
        <f>+IFERROR(VLOOKUP(Q147,[6]DATOS!$E$2:$F$17,2,FALSE),"")</f>
        <v>10</v>
      </c>
      <c r="S147" s="744"/>
      <c r="T147" s="744"/>
      <c r="U147" s="744"/>
      <c r="V147" s="744"/>
      <c r="W147" s="744"/>
      <c r="X147" s="744"/>
      <c r="Y147" s="750"/>
      <c r="Z147" s="1073"/>
      <c r="AA147" s="750"/>
      <c r="AB147" s="760"/>
      <c r="AC147" s="891"/>
      <c r="AD147" s="891"/>
      <c r="AE147" s="37"/>
      <c r="AF147" s="56"/>
      <c r="AG147" s="811"/>
      <c r="AH147" s="750"/>
      <c r="AI147" s="750"/>
      <c r="AJ147" s="770"/>
      <c r="AK147" s="1072"/>
      <c r="AL147" s="1072"/>
      <c r="AM147" s="811"/>
      <c r="AN147" s="859"/>
      <c r="AO147" s="851"/>
      <c r="AP147" s="744"/>
      <c r="AQ147" s="744"/>
      <c r="AR147" s="744"/>
      <c r="AS147" s="744"/>
      <c r="AT147" s="744"/>
      <c r="AU147" s="744"/>
      <c r="AV147" s="744"/>
      <c r="AW147" s="744"/>
      <c r="AX147" s="744"/>
      <c r="AY147" s="744"/>
      <c r="AZ147" s="744"/>
      <c r="BA147" s="1080"/>
      <c r="BB147" s="1080"/>
      <c r="BC147" s="1080"/>
      <c r="BD147" s="1080"/>
      <c r="BE147" s="1080"/>
    </row>
    <row r="148" spans="1:57" ht="28.5" customHeight="1" thickBot="1">
      <c r="A148" s="816"/>
      <c r="B148" s="1135"/>
      <c r="C148" s="811"/>
      <c r="D148" s="1064"/>
      <c r="E148" s="811"/>
      <c r="F148" s="811"/>
      <c r="G148" s="750"/>
      <c r="H148" s="746"/>
      <c r="I148" s="63" t="s">
        <v>538</v>
      </c>
      <c r="J148" s="1082"/>
      <c r="K148" s="1071"/>
      <c r="L148" s="750"/>
      <c r="M148" s="767"/>
      <c r="N148" s="1076"/>
      <c r="O148" s="783"/>
      <c r="P148" s="750"/>
      <c r="Q148" s="744"/>
      <c r="R148" s="744"/>
      <c r="S148" s="744"/>
      <c r="T148" s="744"/>
      <c r="U148" s="744"/>
      <c r="V148" s="744"/>
      <c r="W148" s="744"/>
      <c r="X148" s="744"/>
      <c r="Y148" s="750"/>
      <c r="Z148" s="1073"/>
      <c r="AA148" s="750"/>
      <c r="AB148" s="760"/>
      <c r="AC148" s="891"/>
      <c r="AD148" s="891"/>
      <c r="AE148" s="37"/>
      <c r="AF148" s="56"/>
      <c r="AG148" s="811"/>
      <c r="AH148" s="750"/>
      <c r="AI148" s="750"/>
      <c r="AJ148" s="770"/>
      <c r="AK148" s="1072"/>
      <c r="AL148" s="1072"/>
      <c r="AM148" s="811"/>
      <c r="AN148" s="859"/>
      <c r="AO148" s="851"/>
      <c r="AP148" s="744"/>
      <c r="AQ148" s="744"/>
      <c r="AR148" s="744"/>
      <c r="AS148" s="744"/>
      <c r="AT148" s="744"/>
      <c r="AU148" s="744"/>
      <c r="AV148" s="744"/>
      <c r="AW148" s="744"/>
      <c r="AX148" s="744"/>
      <c r="AY148" s="744"/>
      <c r="AZ148" s="744"/>
      <c r="BA148" s="1080"/>
      <c r="BB148" s="1080"/>
      <c r="BC148" s="1080"/>
      <c r="BD148" s="1080"/>
      <c r="BE148" s="1080"/>
    </row>
    <row r="149" spans="1:57" ht="28.5" customHeight="1" thickBot="1">
      <c r="A149" s="816"/>
      <c r="B149" s="1135"/>
      <c r="C149" s="811"/>
      <c r="D149" s="1064"/>
      <c r="E149" s="811"/>
      <c r="F149" s="811"/>
      <c r="G149" s="750"/>
      <c r="H149" s="746" t="s">
        <v>578</v>
      </c>
      <c r="I149" s="63" t="s">
        <v>538</v>
      </c>
      <c r="J149" s="1082"/>
      <c r="K149" s="1071"/>
      <c r="L149" s="750"/>
      <c r="M149" s="767"/>
      <c r="N149" s="1076"/>
      <c r="O149" s="783"/>
      <c r="P149" s="750"/>
      <c r="Q149" s="744"/>
      <c r="R149" s="744"/>
      <c r="S149" s="744"/>
      <c r="T149" s="744"/>
      <c r="U149" s="744"/>
      <c r="V149" s="744"/>
      <c r="W149" s="744"/>
      <c r="X149" s="744"/>
      <c r="Y149" s="750"/>
      <c r="Z149" s="1073"/>
      <c r="AA149" s="750"/>
      <c r="AB149" s="760"/>
      <c r="AC149" s="891"/>
      <c r="AD149" s="891"/>
      <c r="AE149" s="37"/>
      <c r="AF149" s="56"/>
      <c r="AG149" s="811"/>
      <c r="AH149" s="750"/>
      <c r="AI149" s="750"/>
      <c r="AJ149" s="770"/>
      <c r="AK149" s="1072"/>
      <c r="AL149" s="1072"/>
      <c r="AM149" s="811"/>
      <c r="AN149" s="859"/>
      <c r="AO149" s="851"/>
      <c r="AP149" s="744"/>
      <c r="AQ149" s="744"/>
      <c r="AR149" s="744"/>
      <c r="AS149" s="744"/>
      <c r="AT149" s="744"/>
      <c r="AU149" s="744"/>
      <c r="AV149" s="744"/>
      <c r="AW149" s="744"/>
      <c r="AX149" s="744"/>
      <c r="AY149" s="744"/>
      <c r="AZ149" s="744"/>
      <c r="BA149" s="1080"/>
      <c r="BB149" s="1080"/>
      <c r="BC149" s="1080"/>
      <c r="BD149" s="1080"/>
      <c r="BE149" s="1080"/>
    </row>
    <row r="150" spans="1:57" ht="28.5" customHeight="1" thickBot="1">
      <c r="A150" s="816"/>
      <c r="B150" s="1135"/>
      <c r="C150" s="811"/>
      <c r="D150" s="1064"/>
      <c r="E150" s="811"/>
      <c r="F150" s="811"/>
      <c r="G150" s="750"/>
      <c r="H150" s="746"/>
      <c r="I150" s="63" t="s">
        <v>538</v>
      </c>
      <c r="J150" s="1082"/>
      <c r="K150" s="1071"/>
      <c r="L150" s="750"/>
      <c r="M150" s="767"/>
      <c r="N150" s="1076"/>
      <c r="O150" s="783"/>
      <c r="P150" s="750"/>
      <c r="Q150" s="744"/>
      <c r="R150" s="744"/>
      <c r="S150" s="744"/>
      <c r="T150" s="744"/>
      <c r="U150" s="744"/>
      <c r="V150" s="744"/>
      <c r="W150" s="744"/>
      <c r="X150" s="744"/>
      <c r="Y150" s="750"/>
      <c r="Z150" s="1073"/>
      <c r="AA150" s="750"/>
      <c r="AB150" s="760"/>
      <c r="AC150" s="891"/>
      <c r="AD150" s="891"/>
      <c r="AE150" s="37"/>
      <c r="AF150" s="56"/>
      <c r="AG150" s="811"/>
      <c r="AH150" s="750"/>
      <c r="AI150" s="750"/>
      <c r="AJ150" s="770"/>
      <c r="AK150" s="1072"/>
      <c r="AL150" s="1072"/>
      <c r="AM150" s="811"/>
      <c r="AN150" s="859"/>
      <c r="AO150" s="851"/>
      <c r="AP150" s="744"/>
      <c r="AQ150" s="744"/>
      <c r="AR150" s="744"/>
      <c r="AS150" s="744"/>
      <c r="AT150" s="744"/>
      <c r="AU150" s="744"/>
      <c r="AV150" s="744"/>
      <c r="AW150" s="744"/>
      <c r="AX150" s="744"/>
      <c r="AY150" s="744"/>
      <c r="AZ150" s="744"/>
      <c r="BA150" s="1080"/>
      <c r="BB150" s="1080"/>
      <c r="BC150" s="1080"/>
      <c r="BD150" s="1080"/>
      <c r="BE150" s="1080"/>
    </row>
    <row r="151" spans="1:57" ht="28.5" customHeight="1" thickBot="1">
      <c r="A151" s="816"/>
      <c r="B151" s="1135"/>
      <c r="C151" s="811"/>
      <c r="D151" s="1064"/>
      <c r="E151" s="811"/>
      <c r="F151" s="811"/>
      <c r="G151" s="750"/>
      <c r="H151" s="746" t="s">
        <v>579</v>
      </c>
      <c r="I151" s="63" t="s">
        <v>538</v>
      </c>
      <c r="J151" s="1082"/>
      <c r="K151" s="1071"/>
      <c r="L151" s="750"/>
      <c r="M151" s="767"/>
      <c r="N151" s="1076"/>
      <c r="O151" s="783"/>
      <c r="P151" s="750"/>
      <c r="Q151" s="744"/>
      <c r="R151" s="744"/>
      <c r="S151" s="744"/>
      <c r="T151" s="744"/>
      <c r="U151" s="744"/>
      <c r="V151" s="744"/>
      <c r="W151" s="744"/>
      <c r="X151" s="744"/>
      <c r="Y151" s="750"/>
      <c r="Z151" s="1073"/>
      <c r="AA151" s="750"/>
      <c r="AB151" s="760"/>
      <c r="AC151" s="891"/>
      <c r="AD151" s="891"/>
      <c r="AE151" s="37"/>
      <c r="AF151" s="56"/>
      <c r="AG151" s="811"/>
      <c r="AH151" s="750"/>
      <c r="AI151" s="750"/>
      <c r="AJ151" s="770"/>
      <c r="AK151" s="1072"/>
      <c r="AL151" s="1072"/>
      <c r="AM151" s="811"/>
      <c r="AN151" s="859"/>
      <c r="AO151" s="851"/>
      <c r="AP151" s="744"/>
      <c r="AQ151" s="744"/>
      <c r="AR151" s="744"/>
      <c r="AS151" s="744"/>
      <c r="AT151" s="744"/>
      <c r="AU151" s="744"/>
      <c r="AV151" s="744"/>
      <c r="AW151" s="744"/>
      <c r="AX151" s="744"/>
      <c r="AY151" s="744"/>
      <c r="AZ151" s="744"/>
      <c r="BA151" s="1080"/>
      <c r="BB151" s="1080"/>
      <c r="BC151" s="1080"/>
      <c r="BD151" s="1080"/>
      <c r="BE151" s="1080"/>
    </row>
    <row r="152" spans="1:57" ht="28.5" customHeight="1" thickBot="1">
      <c r="A152" s="816"/>
      <c r="B152" s="1135"/>
      <c r="C152" s="811"/>
      <c r="D152" s="1064"/>
      <c r="E152" s="811"/>
      <c r="F152" s="811"/>
      <c r="G152" s="750"/>
      <c r="H152" s="746"/>
      <c r="I152" s="63" t="s">
        <v>538</v>
      </c>
      <c r="J152" s="1082"/>
      <c r="K152" s="1071"/>
      <c r="L152" s="750"/>
      <c r="M152" s="767"/>
      <c r="N152" s="1076"/>
      <c r="O152" s="783"/>
      <c r="P152" s="750"/>
      <c r="Q152" s="744"/>
      <c r="R152" s="744"/>
      <c r="S152" s="744"/>
      <c r="T152" s="744"/>
      <c r="U152" s="744"/>
      <c r="V152" s="744"/>
      <c r="W152" s="744"/>
      <c r="X152" s="744"/>
      <c r="Y152" s="750"/>
      <c r="Z152" s="1073"/>
      <c r="AA152" s="750"/>
      <c r="AB152" s="760"/>
      <c r="AC152" s="891"/>
      <c r="AD152" s="891"/>
      <c r="AE152" s="37"/>
      <c r="AF152" s="56"/>
      <c r="AG152" s="811"/>
      <c r="AH152" s="750"/>
      <c r="AI152" s="750"/>
      <c r="AJ152" s="770"/>
      <c r="AK152" s="1072"/>
      <c r="AL152" s="1072"/>
      <c r="AM152" s="811"/>
      <c r="AN152" s="859"/>
      <c r="AO152" s="851"/>
      <c r="AP152" s="744"/>
      <c r="AQ152" s="744"/>
      <c r="AR152" s="744"/>
      <c r="AS152" s="744"/>
      <c r="AT152" s="744"/>
      <c r="AU152" s="744"/>
      <c r="AV152" s="744"/>
      <c r="AW152" s="744"/>
      <c r="AX152" s="744"/>
      <c r="AY152" s="744"/>
      <c r="AZ152" s="744"/>
      <c r="BA152" s="1080"/>
      <c r="BB152" s="1080"/>
      <c r="BC152" s="1080"/>
      <c r="BD152" s="1080"/>
      <c r="BE152" s="1080"/>
    </row>
    <row r="153" spans="1:57" ht="28.5" customHeight="1" thickBot="1">
      <c r="A153" s="816"/>
      <c r="B153" s="1135"/>
      <c r="C153" s="811"/>
      <c r="D153" s="1064"/>
      <c r="E153" s="811"/>
      <c r="F153" s="811"/>
      <c r="G153" s="750"/>
      <c r="H153" s="746" t="s">
        <v>580</v>
      </c>
      <c r="I153" s="63" t="s">
        <v>538</v>
      </c>
      <c r="J153" s="1082"/>
      <c r="K153" s="1071"/>
      <c r="L153" s="750"/>
      <c r="M153" s="767"/>
      <c r="N153" s="1076"/>
      <c r="O153" s="783"/>
      <c r="P153" s="750"/>
      <c r="Q153" s="744"/>
      <c r="R153" s="744"/>
      <c r="S153" s="744"/>
      <c r="T153" s="744"/>
      <c r="U153" s="744"/>
      <c r="V153" s="744"/>
      <c r="W153" s="744"/>
      <c r="X153" s="744"/>
      <c r="Y153" s="750"/>
      <c r="Z153" s="1073"/>
      <c r="AA153" s="750"/>
      <c r="AB153" s="760"/>
      <c r="AC153" s="891"/>
      <c r="AD153" s="891"/>
      <c r="AE153" s="37"/>
      <c r="AF153" s="56"/>
      <c r="AG153" s="811"/>
      <c r="AH153" s="750"/>
      <c r="AI153" s="750"/>
      <c r="AJ153" s="770"/>
      <c r="AK153" s="1072"/>
      <c r="AL153" s="1072"/>
      <c r="AM153" s="811"/>
      <c r="AN153" s="859"/>
      <c r="AO153" s="851"/>
      <c r="AP153" s="744"/>
      <c r="AQ153" s="744"/>
      <c r="AR153" s="744"/>
      <c r="AS153" s="744"/>
      <c r="AT153" s="744"/>
      <c r="AU153" s="744"/>
      <c r="AV153" s="744"/>
      <c r="AW153" s="744"/>
      <c r="AX153" s="744"/>
      <c r="AY153" s="744"/>
      <c r="AZ153" s="744"/>
      <c r="BA153" s="1080"/>
      <c r="BB153" s="1080"/>
      <c r="BC153" s="1080"/>
      <c r="BD153" s="1080"/>
      <c r="BE153" s="1080"/>
    </row>
    <row r="154" spans="1:57" ht="28.5" customHeight="1" thickBot="1">
      <c r="A154" s="816"/>
      <c r="B154" s="1135"/>
      <c r="C154" s="811"/>
      <c r="D154" s="1064"/>
      <c r="E154" s="811"/>
      <c r="F154" s="811"/>
      <c r="G154" s="750"/>
      <c r="H154" s="746"/>
      <c r="I154" s="63" t="s">
        <v>538</v>
      </c>
      <c r="J154" s="1082"/>
      <c r="K154" s="1071"/>
      <c r="L154" s="750"/>
      <c r="M154" s="767"/>
      <c r="N154" s="1076"/>
      <c r="O154" s="783"/>
      <c r="P154" s="750"/>
      <c r="Q154" s="744"/>
      <c r="R154" s="744"/>
      <c r="S154" s="744"/>
      <c r="T154" s="744"/>
      <c r="U154" s="744"/>
      <c r="V154" s="744"/>
      <c r="W154" s="744"/>
      <c r="X154" s="744"/>
      <c r="Y154" s="750"/>
      <c r="Z154" s="1073"/>
      <c r="AA154" s="750"/>
      <c r="AB154" s="760"/>
      <c r="AC154" s="891"/>
      <c r="AD154" s="891"/>
      <c r="AE154" s="37"/>
      <c r="AF154" s="56"/>
      <c r="AG154" s="811"/>
      <c r="AH154" s="750"/>
      <c r="AI154" s="750"/>
      <c r="AJ154" s="770"/>
      <c r="AK154" s="1072"/>
      <c r="AL154" s="1072"/>
      <c r="AM154" s="811"/>
      <c r="AN154" s="859"/>
      <c r="AO154" s="851"/>
      <c r="AP154" s="744"/>
      <c r="AQ154" s="744"/>
      <c r="AR154" s="744"/>
      <c r="AS154" s="744"/>
      <c r="AT154" s="744"/>
      <c r="AU154" s="744"/>
      <c r="AV154" s="744"/>
      <c r="AW154" s="744"/>
      <c r="AX154" s="744"/>
      <c r="AY154" s="744"/>
      <c r="AZ154" s="744"/>
      <c r="BA154" s="1080"/>
      <c r="BB154" s="1080"/>
      <c r="BC154" s="1080"/>
      <c r="BD154" s="1080"/>
      <c r="BE154" s="1080"/>
    </row>
    <row r="155" spans="1:57" ht="28.5" customHeight="1" thickBot="1">
      <c r="A155" s="816"/>
      <c r="B155" s="1135"/>
      <c r="C155" s="811"/>
      <c r="D155" s="1064"/>
      <c r="E155" s="811"/>
      <c r="F155" s="811"/>
      <c r="G155" s="750"/>
      <c r="H155" s="746"/>
      <c r="I155" s="63" t="s">
        <v>538</v>
      </c>
      <c r="J155" s="1082"/>
      <c r="K155" s="1071"/>
      <c r="L155" s="750"/>
      <c r="M155" s="767"/>
      <c r="N155" s="1076"/>
      <c r="O155" s="783"/>
      <c r="P155" s="750"/>
      <c r="Q155" s="744"/>
      <c r="R155" s="744"/>
      <c r="S155" s="744"/>
      <c r="T155" s="744"/>
      <c r="U155" s="744"/>
      <c r="V155" s="744"/>
      <c r="W155" s="744"/>
      <c r="X155" s="744"/>
      <c r="Y155" s="750"/>
      <c r="Z155" s="1073"/>
      <c r="AA155" s="750"/>
      <c r="AB155" s="760"/>
      <c r="AC155" s="891"/>
      <c r="AD155" s="891"/>
      <c r="AE155" s="37"/>
      <c r="AF155" s="56"/>
      <c r="AG155" s="811"/>
      <c r="AH155" s="750"/>
      <c r="AI155" s="750"/>
      <c r="AJ155" s="770"/>
      <c r="AK155" s="1072"/>
      <c r="AL155" s="1072"/>
      <c r="AM155" s="811"/>
      <c r="AN155" s="859"/>
      <c r="AO155" s="851"/>
      <c r="AP155" s="744"/>
      <c r="AQ155" s="744"/>
      <c r="AR155" s="744"/>
      <c r="AS155" s="744"/>
      <c r="AT155" s="744"/>
      <c r="AU155" s="744"/>
      <c r="AV155" s="744"/>
      <c r="AW155" s="744"/>
      <c r="AX155" s="744"/>
      <c r="AY155" s="744"/>
      <c r="AZ155" s="744"/>
      <c r="BA155" s="1080"/>
      <c r="BB155" s="1080"/>
      <c r="BC155" s="1080"/>
      <c r="BD155" s="1080"/>
      <c r="BE155" s="1080"/>
    </row>
    <row r="156" spans="1:57" ht="28.5" customHeight="1" thickBot="1">
      <c r="A156" s="816"/>
      <c r="B156" s="1135"/>
      <c r="C156" s="811"/>
      <c r="D156" s="1064"/>
      <c r="E156" s="811"/>
      <c r="F156" s="811"/>
      <c r="G156" s="750"/>
      <c r="H156" s="746" t="s">
        <v>581</v>
      </c>
      <c r="I156" s="63" t="s">
        <v>538</v>
      </c>
      <c r="J156" s="1082"/>
      <c r="K156" s="1071"/>
      <c r="L156" s="750"/>
      <c r="M156" s="767"/>
      <c r="N156" s="1076"/>
      <c r="O156" s="783"/>
      <c r="P156" s="751"/>
      <c r="Q156" s="753"/>
      <c r="R156" s="753"/>
      <c r="S156" s="744"/>
      <c r="T156" s="744"/>
      <c r="U156" s="744"/>
      <c r="V156" s="744"/>
      <c r="W156" s="744"/>
      <c r="X156" s="744"/>
      <c r="Y156" s="750"/>
      <c r="Z156" s="1073"/>
      <c r="AA156" s="750"/>
      <c r="AB156" s="760"/>
      <c r="AC156" s="891"/>
      <c r="AD156" s="891"/>
      <c r="AE156" s="37"/>
      <c r="AF156" s="56"/>
      <c r="AG156" s="811"/>
      <c r="AH156" s="750"/>
      <c r="AI156" s="750"/>
      <c r="AJ156" s="770"/>
      <c r="AK156" s="1072"/>
      <c r="AL156" s="1072"/>
      <c r="AM156" s="811"/>
      <c r="AN156" s="859"/>
      <c r="AO156" s="851"/>
      <c r="AP156" s="744"/>
      <c r="AQ156" s="744"/>
      <c r="AR156" s="744"/>
      <c r="AS156" s="744"/>
      <c r="AT156" s="744"/>
      <c r="AU156" s="744"/>
      <c r="AV156" s="744"/>
      <c r="AW156" s="744"/>
      <c r="AX156" s="744"/>
      <c r="AY156" s="744"/>
      <c r="AZ156" s="744"/>
      <c r="BA156" s="1080"/>
      <c r="BB156" s="1080"/>
      <c r="BC156" s="1080"/>
      <c r="BD156" s="1080"/>
      <c r="BE156" s="1080"/>
    </row>
    <row r="157" spans="1:57" ht="28.5" customHeight="1" thickBot="1">
      <c r="A157" s="816"/>
      <c r="B157" s="1135"/>
      <c r="C157" s="811"/>
      <c r="D157" s="1064"/>
      <c r="E157" s="811"/>
      <c r="F157" s="811"/>
      <c r="G157" s="750"/>
      <c r="H157" s="746"/>
      <c r="I157" s="63" t="s">
        <v>538</v>
      </c>
      <c r="J157" s="1082"/>
      <c r="K157" s="1071"/>
      <c r="L157" s="750"/>
      <c r="M157" s="767"/>
      <c r="N157" s="1076"/>
      <c r="O157" s="783"/>
      <c r="P157" s="780"/>
      <c r="Q157" s="1065"/>
      <c r="R157" s="743" t="str">
        <f>+IFERROR(VLOOKUP(#REF!,[6]DATOS!$E$2:$F$9,2,FALSE),"")</f>
        <v/>
      </c>
      <c r="S157" s="744"/>
      <c r="T157" s="744"/>
      <c r="U157" s="744"/>
      <c r="V157" s="744"/>
      <c r="W157" s="744"/>
      <c r="X157" s="744"/>
      <c r="Y157" s="750"/>
      <c r="Z157" s="1073"/>
      <c r="AA157" s="750"/>
      <c r="AB157" s="760"/>
      <c r="AC157" s="891"/>
      <c r="AD157" s="891"/>
      <c r="AE157" s="37"/>
      <c r="AF157" s="56"/>
      <c r="AG157" s="811"/>
      <c r="AH157" s="750"/>
      <c r="AI157" s="750"/>
      <c r="AJ157" s="770"/>
      <c r="AK157" s="1072"/>
      <c r="AL157" s="1072"/>
      <c r="AM157" s="811"/>
      <c r="AN157" s="859"/>
      <c r="AO157" s="851"/>
      <c r="AP157" s="744"/>
      <c r="AQ157" s="744"/>
      <c r="AR157" s="744"/>
      <c r="AS157" s="744"/>
      <c r="AT157" s="744"/>
      <c r="AU157" s="744"/>
      <c r="AV157" s="744"/>
      <c r="AW157" s="744"/>
      <c r="AX157" s="744"/>
      <c r="AY157" s="744"/>
      <c r="AZ157" s="744"/>
      <c r="BA157" s="1080"/>
      <c r="BB157" s="1080"/>
      <c r="BC157" s="1080"/>
      <c r="BD157" s="1080"/>
      <c r="BE157" s="1080"/>
    </row>
    <row r="158" spans="1:57" ht="28.5" customHeight="1" thickBot="1">
      <c r="A158" s="816"/>
      <c r="B158" s="1135"/>
      <c r="C158" s="811"/>
      <c r="D158" s="1064"/>
      <c r="E158" s="811"/>
      <c r="F158" s="811"/>
      <c r="G158" s="750"/>
      <c r="H158" s="746"/>
      <c r="I158" s="63" t="s">
        <v>538</v>
      </c>
      <c r="J158" s="1082"/>
      <c r="K158" s="1071"/>
      <c r="L158" s="750"/>
      <c r="M158" s="767"/>
      <c r="N158" s="1076"/>
      <c r="O158" s="783"/>
      <c r="P158" s="750"/>
      <c r="Q158" s="1066"/>
      <c r="R158" s="744"/>
      <c r="S158" s="744"/>
      <c r="T158" s="744"/>
      <c r="U158" s="744"/>
      <c r="V158" s="744"/>
      <c r="W158" s="744"/>
      <c r="X158" s="744"/>
      <c r="Y158" s="750"/>
      <c r="Z158" s="1073"/>
      <c r="AA158" s="750"/>
      <c r="AB158" s="760"/>
      <c r="AC158" s="891"/>
      <c r="AD158" s="891"/>
      <c r="AE158" s="37"/>
      <c r="AF158" s="56"/>
      <c r="AG158" s="811"/>
      <c r="AH158" s="750"/>
      <c r="AI158" s="750"/>
      <c r="AJ158" s="770"/>
      <c r="AK158" s="1072"/>
      <c r="AL158" s="1072"/>
      <c r="AM158" s="811"/>
      <c r="AN158" s="859"/>
      <c r="AO158" s="851"/>
      <c r="AP158" s="744"/>
      <c r="AQ158" s="744"/>
      <c r="AR158" s="744"/>
      <c r="AS158" s="744"/>
      <c r="AT158" s="744"/>
      <c r="AU158" s="744"/>
      <c r="AV158" s="744"/>
      <c r="AW158" s="744"/>
      <c r="AX158" s="744"/>
      <c r="AY158" s="744"/>
      <c r="AZ158" s="744"/>
      <c r="BA158" s="1080"/>
      <c r="BB158" s="1080"/>
      <c r="BC158" s="1080"/>
      <c r="BD158" s="1080"/>
      <c r="BE158" s="1080"/>
    </row>
    <row r="159" spans="1:57" ht="28.5" customHeight="1" thickBot="1">
      <c r="A159" s="816"/>
      <c r="B159" s="1135"/>
      <c r="C159" s="811"/>
      <c r="D159" s="1064"/>
      <c r="E159" s="811"/>
      <c r="F159" s="811"/>
      <c r="G159" s="750"/>
      <c r="H159" s="746" t="s">
        <v>582</v>
      </c>
      <c r="I159" s="63" t="s">
        <v>538</v>
      </c>
      <c r="J159" s="1082"/>
      <c r="K159" s="1071"/>
      <c r="L159" s="750"/>
      <c r="M159" s="767"/>
      <c r="N159" s="1076"/>
      <c r="O159" s="783"/>
      <c r="P159" s="750"/>
      <c r="Q159" s="1066"/>
      <c r="R159" s="744"/>
      <c r="S159" s="744"/>
      <c r="T159" s="744"/>
      <c r="U159" s="744"/>
      <c r="V159" s="744"/>
      <c r="W159" s="744"/>
      <c r="X159" s="744"/>
      <c r="Y159" s="750"/>
      <c r="Z159" s="1073"/>
      <c r="AA159" s="750"/>
      <c r="AB159" s="760"/>
      <c r="AC159" s="891"/>
      <c r="AD159" s="891"/>
      <c r="AE159" s="37"/>
      <c r="AF159" s="56"/>
      <c r="AG159" s="811"/>
      <c r="AH159" s="750"/>
      <c r="AI159" s="750"/>
      <c r="AJ159" s="770"/>
      <c r="AK159" s="1072"/>
      <c r="AL159" s="1072"/>
      <c r="AM159" s="811"/>
      <c r="AN159" s="859"/>
      <c r="AO159" s="851"/>
      <c r="AP159" s="744"/>
      <c r="AQ159" s="744"/>
      <c r="AR159" s="744"/>
      <c r="AS159" s="744"/>
      <c r="AT159" s="744"/>
      <c r="AU159" s="744"/>
      <c r="AV159" s="744"/>
      <c r="AW159" s="744"/>
      <c r="AX159" s="744"/>
      <c r="AY159" s="744"/>
      <c r="AZ159" s="744"/>
      <c r="BA159" s="1080"/>
      <c r="BB159" s="1080"/>
      <c r="BC159" s="1080"/>
      <c r="BD159" s="1080"/>
      <c r="BE159" s="1080"/>
    </row>
    <row r="160" spans="1:57" ht="28.5" customHeight="1" thickBot="1">
      <c r="A160" s="816"/>
      <c r="B160" s="1135"/>
      <c r="C160" s="811"/>
      <c r="D160" s="1064"/>
      <c r="E160" s="811"/>
      <c r="F160" s="811"/>
      <c r="G160" s="750"/>
      <c r="H160" s="746"/>
      <c r="I160" s="63" t="s">
        <v>538</v>
      </c>
      <c r="J160" s="1082"/>
      <c r="K160" s="1071"/>
      <c r="L160" s="750"/>
      <c r="M160" s="767"/>
      <c r="N160" s="1076"/>
      <c r="O160" s="783"/>
      <c r="P160" s="750"/>
      <c r="Q160" s="1066"/>
      <c r="R160" s="744"/>
      <c r="S160" s="744"/>
      <c r="T160" s="744"/>
      <c r="U160" s="744"/>
      <c r="V160" s="744"/>
      <c r="W160" s="744"/>
      <c r="X160" s="744"/>
      <c r="Y160" s="750"/>
      <c r="Z160" s="1073"/>
      <c r="AA160" s="750"/>
      <c r="AB160" s="760"/>
      <c r="AC160" s="891"/>
      <c r="AD160" s="891"/>
      <c r="AE160" s="37"/>
      <c r="AF160" s="56"/>
      <c r="AG160" s="811"/>
      <c r="AH160" s="750"/>
      <c r="AI160" s="750"/>
      <c r="AJ160" s="770"/>
      <c r="AK160" s="1072"/>
      <c r="AL160" s="1072"/>
      <c r="AM160" s="811"/>
      <c r="AN160" s="859"/>
      <c r="AO160" s="851"/>
      <c r="AP160" s="744"/>
      <c r="AQ160" s="744"/>
      <c r="AR160" s="744"/>
      <c r="AS160" s="744"/>
      <c r="AT160" s="744"/>
      <c r="AU160" s="744"/>
      <c r="AV160" s="744"/>
      <c r="AW160" s="744"/>
      <c r="AX160" s="744"/>
      <c r="AY160" s="744"/>
      <c r="AZ160" s="744"/>
      <c r="BA160" s="1080"/>
      <c r="BB160" s="1080"/>
      <c r="BC160" s="1080"/>
      <c r="BD160" s="1080"/>
      <c r="BE160" s="1080"/>
    </row>
    <row r="161" spans="1:57" ht="28.5" customHeight="1" thickBot="1">
      <c r="A161" s="816"/>
      <c r="B161" s="1135"/>
      <c r="C161" s="811"/>
      <c r="D161" s="1064"/>
      <c r="E161" s="811"/>
      <c r="F161" s="811"/>
      <c r="G161" s="750"/>
      <c r="H161" s="746"/>
      <c r="I161" s="63" t="s">
        <v>538</v>
      </c>
      <c r="J161" s="1082"/>
      <c r="K161" s="1071"/>
      <c r="L161" s="750"/>
      <c r="M161" s="767"/>
      <c r="N161" s="1076"/>
      <c r="O161" s="783"/>
      <c r="P161" s="750"/>
      <c r="Q161" s="1066"/>
      <c r="R161" s="744"/>
      <c r="S161" s="744"/>
      <c r="T161" s="744"/>
      <c r="U161" s="744"/>
      <c r="V161" s="744"/>
      <c r="W161" s="744"/>
      <c r="X161" s="744"/>
      <c r="Y161" s="750"/>
      <c r="Z161" s="1073"/>
      <c r="AA161" s="750"/>
      <c r="AB161" s="760"/>
      <c r="AC161" s="891"/>
      <c r="AD161" s="891"/>
      <c r="AE161" s="37"/>
      <c r="AF161" s="56"/>
      <c r="AG161" s="811"/>
      <c r="AH161" s="750"/>
      <c r="AI161" s="750"/>
      <c r="AJ161" s="770"/>
      <c r="AK161" s="1072"/>
      <c r="AL161" s="1072"/>
      <c r="AM161" s="811"/>
      <c r="AN161" s="859"/>
      <c r="AO161" s="851"/>
      <c r="AP161" s="744"/>
      <c r="AQ161" s="744"/>
      <c r="AR161" s="744"/>
      <c r="AS161" s="744"/>
      <c r="AT161" s="744"/>
      <c r="AU161" s="744"/>
      <c r="AV161" s="744"/>
      <c r="AW161" s="744"/>
      <c r="AX161" s="744"/>
      <c r="AY161" s="744"/>
      <c r="AZ161" s="744"/>
      <c r="BA161" s="1080"/>
      <c r="BB161" s="1080"/>
      <c r="BC161" s="1080"/>
      <c r="BD161" s="1080"/>
      <c r="BE161" s="1080"/>
    </row>
    <row r="162" spans="1:57" ht="28.5" customHeight="1" thickBot="1">
      <c r="A162" s="816"/>
      <c r="B162" s="1135"/>
      <c r="C162" s="811"/>
      <c r="D162" s="1064"/>
      <c r="E162" s="811"/>
      <c r="F162" s="811"/>
      <c r="G162" s="750"/>
      <c r="H162" s="746"/>
      <c r="I162" s="63" t="s">
        <v>538</v>
      </c>
      <c r="J162" s="1082"/>
      <c r="K162" s="1071"/>
      <c r="L162" s="750"/>
      <c r="M162" s="767"/>
      <c r="N162" s="1076"/>
      <c r="O162" s="783"/>
      <c r="P162" s="750"/>
      <c r="Q162" s="1066"/>
      <c r="R162" s="744"/>
      <c r="S162" s="744"/>
      <c r="T162" s="744"/>
      <c r="U162" s="744"/>
      <c r="V162" s="744"/>
      <c r="W162" s="744"/>
      <c r="X162" s="744"/>
      <c r="Y162" s="750"/>
      <c r="Z162" s="1073"/>
      <c r="AA162" s="750"/>
      <c r="AB162" s="760"/>
      <c r="AC162" s="891"/>
      <c r="AD162" s="891"/>
      <c r="AE162" s="37"/>
      <c r="AF162" s="56"/>
      <c r="AG162" s="811"/>
      <c r="AH162" s="750"/>
      <c r="AI162" s="750"/>
      <c r="AJ162" s="770"/>
      <c r="AK162" s="1072"/>
      <c r="AL162" s="1072"/>
      <c r="AM162" s="811"/>
      <c r="AN162" s="859"/>
      <c r="AO162" s="851"/>
      <c r="AP162" s="744"/>
      <c r="AQ162" s="744"/>
      <c r="AR162" s="744"/>
      <c r="AS162" s="744"/>
      <c r="AT162" s="744"/>
      <c r="AU162" s="744"/>
      <c r="AV162" s="744"/>
      <c r="AW162" s="744"/>
      <c r="AX162" s="744"/>
      <c r="AY162" s="744"/>
      <c r="AZ162" s="744"/>
      <c r="BA162" s="1080"/>
      <c r="BB162" s="1080"/>
      <c r="BC162" s="1080"/>
      <c r="BD162" s="1080"/>
      <c r="BE162" s="1080"/>
    </row>
    <row r="163" spans="1:57" ht="28.5" customHeight="1" thickBot="1">
      <c r="A163" s="816"/>
      <c r="B163" s="1135"/>
      <c r="C163" s="811"/>
      <c r="D163" s="1064"/>
      <c r="E163" s="811"/>
      <c r="F163" s="811"/>
      <c r="G163" s="750"/>
      <c r="H163" s="746"/>
      <c r="I163" s="63" t="s">
        <v>538</v>
      </c>
      <c r="J163" s="1082"/>
      <c r="K163" s="1071"/>
      <c r="L163" s="750"/>
      <c r="M163" s="767"/>
      <c r="N163" s="1076"/>
      <c r="O163" s="783"/>
      <c r="P163" s="750"/>
      <c r="Q163" s="1066"/>
      <c r="R163" s="744"/>
      <c r="S163" s="744"/>
      <c r="T163" s="744"/>
      <c r="U163" s="744"/>
      <c r="V163" s="744"/>
      <c r="W163" s="744"/>
      <c r="X163" s="744"/>
      <c r="Y163" s="750"/>
      <c r="Z163" s="1073"/>
      <c r="AA163" s="750"/>
      <c r="AB163" s="760"/>
      <c r="AC163" s="891"/>
      <c r="AD163" s="891"/>
      <c r="AE163" s="37"/>
      <c r="AF163" s="56"/>
      <c r="AG163" s="811"/>
      <c r="AH163" s="750"/>
      <c r="AI163" s="750"/>
      <c r="AJ163" s="770"/>
      <c r="AK163" s="1072"/>
      <c r="AL163" s="1072"/>
      <c r="AM163" s="811"/>
      <c r="AN163" s="859"/>
      <c r="AO163" s="851"/>
      <c r="AP163" s="744"/>
      <c r="AQ163" s="744"/>
      <c r="AR163" s="744"/>
      <c r="AS163" s="744"/>
      <c r="AT163" s="744"/>
      <c r="AU163" s="744"/>
      <c r="AV163" s="744"/>
      <c r="AW163" s="744"/>
      <c r="AX163" s="744"/>
      <c r="AY163" s="744"/>
      <c r="AZ163" s="744"/>
      <c r="BA163" s="1080"/>
      <c r="BB163" s="1080"/>
      <c r="BC163" s="1080"/>
      <c r="BD163" s="1080"/>
      <c r="BE163" s="1080"/>
    </row>
    <row r="164" spans="1:57" ht="28.5" customHeight="1" thickBot="1">
      <c r="A164" s="816"/>
      <c r="B164" s="1136"/>
      <c r="C164" s="811"/>
      <c r="D164" s="1064"/>
      <c r="E164" s="811"/>
      <c r="F164" s="811"/>
      <c r="G164" s="751"/>
      <c r="H164" s="746"/>
      <c r="I164" s="63" t="s">
        <v>538</v>
      </c>
      <c r="J164" s="1082"/>
      <c r="K164" s="1071"/>
      <c r="L164" s="765"/>
      <c r="M164" s="945"/>
      <c r="N164" s="1077"/>
      <c r="O164" s="1078"/>
      <c r="P164" s="751"/>
      <c r="Q164" s="1067"/>
      <c r="R164" s="753"/>
      <c r="S164" s="753"/>
      <c r="T164" s="753"/>
      <c r="U164" s="753"/>
      <c r="V164" s="753"/>
      <c r="W164" s="753"/>
      <c r="X164" s="753"/>
      <c r="Y164" s="751"/>
      <c r="Z164" s="1074"/>
      <c r="AA164" s="751"/>
      <c r="AB164" s="760"/>
      <c r="AC164" s="964"/>
      <c r="AD164" s="964"/>
      <c r="AE164" s="37"/>
      <c r="AF164" s="56"/>
      <c r="AG164" s="811"/>
      <c r="AH164" s="765"/>
      <c r="AI164" s="765"/>
      <c r="AJ164" s="770"/>
      <c r="AK164" s="1072"/>
      <c r="AL164" s="1072"/>
      <c r="AM164" s="811"/>
      <c r="AN164" s="875"/>
      <c r="AO164" s="852"/>
      <c r="AP164" s="753"/>
      <c r="AQ164" s="753"/>
      <c r="AR164" s="753"/>
      <c r="AS164" s="753"/>
      <c r="AT164" s="753"/>
      <c r="AU164" s="753"/>
      <c r="AV164" s="753"/>
      <c r="AW164" s="753"/>
      <c r="AX164" s="753"/>
      <c r="AY164" s="753"/>
      <c r="AZ164" s="753"/>
      <c r="BA164" s="1081"/>
      <c r="BB164" s="1081"/>
      <c r="BC164" s="1081"/>
      <c r="BD164" s="1081"/>
      <c r="BE164" s="1081"/>
    </row>
    <row r="165" spans="1:57" ht="49.5" customHeight="1" thickBot="1">
      <c r="A165" s="954">
        <v>6</v>
      </c>
      <c r="B165" s="1137" t="s">
        <v>640</v>
      </c>
      <c r="C165" s="955" t="s">
        <v>641</v>
      </c>
      <c r="D165" s="811" t="s">
        <v>533</v>
      </c>
      <c r="E165" s="811" t="s">
        <v>642</v>
      </c>
      <c r="F165" s="811" t="s">
        <v>643</v>
      </c>
      <c r="G165" s="811" t="s">
        <v>536</v>
      </c>
      <c r="H165" s="62" t="s">
        <v>537</v>
      </c>
      <c r="I165" s="63" t="s">
        <v>538</v>
      </c>
      <c r="J165" s="948">
        <f>COUNTIF(I165:I214,[3]DATOS!$D$24)</f>
        <v>50</v>
      </c>
      <c r="K165" s="946" t="str">
        <f>+IF(AND(J165&lt;6,J165&gt;0),"Moderado",IF(AND(J165&lt;12,J165&gt;5),"Mayor",IF(AND(J165&lt;20,J165&gt;11),"Catastrófico","Responda las Preguntas de Impacto")))</f>
        <v>Responda las Preguntas de Impacto</v>
      </c>
      <c r="L165" s="749" t="str">
        <f>IF(AND(EXACT(G165,"Rara vez"),(EXACT(K165,"Moderado"))),"Moderado",IF(AND(EXACT(G165,"Rara vez"),(EXACT(K165,"Mayor"))),"Alto",IF(AND(EXACT(G165,"Rara vez"),(EXACT(K165,"Catastrófico"))),"Extremo",IF(AND(EXACT(G165,"Improbable"),(EXACT(K165,"Moderado"))),"Moderado",IF(AND(EXACT(G165,"Improbable"),(EXACT(K165,"Mayor"))),"Alto",IF(AND(EXACT(G165,"Improbable"),(EXACT(K165,"Catastrófico"))),"Extremo",IF(AND(EXACT(G165,"Posible"),(EXACT(K165,"Moderado"))),"Alto",IF(AND(EXACT(G165,"Posible"),(EXACT(K165,"Mayor"))),"Extremo",IF(AND(EXACT(G165,"Posible"),(EXACT(K165,"Catastrófico"))),"Extremo",IF(AND(EXACT(G165,"Probable"),(EXACT(K165,"Moderado"))),"Alto",IF(AND(EXACT(G165,"Probable"),(EXACT(K165,"Mayor"))),"Extremo",IF(AND(EXACT(G165,"Probable"),(EXACT(K165,"Catastrófico"))),"Extremo",IF(AND(EXACT(G165,"Casi Seguro"),(EXACT(K165,"Moderado"))),"Extremo",IF(AND(EXACT(G165,"Casi Seguro"),(EXACT(K165,"Mayor"))),"Extremo",IF(AND(EXACT(G165,"Casi Seguro"),(EXACT(K165,"Catastrófico"))),"Extremo","")))))))))))))))</f>
        <v/>
      </c>
      <c r="M165" s="939" t="str">
        <f>IF(EXACT(L165,"Bajo"),"Evitar el Riesgo, Reducir el Riesgo, Compartir el Riesgo",IF(EXACT(L165,"Moderado"),"Evitar el Riesgo, Reducir el Riesgo, Compartir el Riesgo",IF(EXACT(L165,"Alto"),"Evitar el Riesgo, Reducir el Riesgo, Compartir el Riesgo",IF(EXACT(L165,"Extremo"),"Evitar el Riesgo, Reducir el Riesgo, Compartir el Riesgo",""))))</f>
        <v/>
      </c>
      <c r="N165" s="870" t="s">
        <v>644</v>
      </c>
      <c r="O165" s="782" t="s">
        <v>540</v>
      </c>
      <c r="P165" s="26" t="s">
        <v>541</v>
      </c>
      <c r="Q165" s="22" t="s">
        <v>542</v>
      </c>
      <c r="R165" s="55">
        <f>+IFERROR(VLOOKUP(Q165,[7]DATOS!$E$2:$F$17,2,FALSE),"")</f>
        <v>15</v>
      </c>
      <c r="S165" s="816">
        <f>SUM(R165:R171)</f>
        <v>100</v>
      </c>
      <c r="T165" s="816" t="str">
        <f>+IF(AND(S165&lt;=100,S165&gt;=96),"Fuerte",IF(AND(S165&lt;=95,S165&gt;=86),"Moderado",IF(AND(S165&lt;=85,J165&gt;=0),"Débil"," ")))</f>
        <v>Fuerte</v>
      </c>
      <c r="U165" s="816" t="s">
        <v>543</v>
      </c>
      <c r="V165" s="816" t="str">
        <f>IF(AND(EXACT(T165,"Fuerte"),(EXACT(U165,"Fuerte"))),"Fuerte",IF(AND(EXACT(T165,"Fuerte"),(EXACT(U165,"Moderado"))),"Moderado",IF(AND(EXACT(T165,"Fuerte"),(EXACT(U165,"Débil"))),"Débil",IF(AND(EXACT(T165,"Moderado"),(EXACT(U165,"Fuerte"))),"Moderado",IF(AND(EXACT(T165,"Moderado"),(EXACT(U165,"Moderado"))),"Moderado",IF(AND(EXACT(T165,"Moderado"),(EXACT(U165,"Débil"))),"Débil",IF(AND(EXACT(T165,"Débil"),(EXACT(U165,"Fuerte"))),"Débil",IF(AND(EXACT(T165,"Débil"),(EXACT(U165,"Moderado"))),"Débil",IF(AND(EXACT(T165,"Débil"),(EXACT(U165,"Débil"))),"Débil",)))))))))</f>
        <v>Fuerte</v>
      </c>
      <c r="W165" s="816">
        <f>IF(V165="Fuerte",100,IF(V165="Moderado",50,IF(V165="Débil",0)))</f>
        <v>100</v>
      </c>
      <c r="X165" s="816">
        <f>AVERAGE(W165:W207)</f>
        <v>100</v>
      </c>
      <c r="Y165" s="811" t="s">
        <v>645</v>
      </c>
      <c r="Z165" s="816" t="s">
        <v>597</v>
      </c>
      <c r="AA165" s="760" t="s">
        <v>646</v>
      </c>
      <c r="AB165" s="760" t="str">
        <f>+IF(X165=100,"Fuerte",IF(AND(X165&lt;=99,X165&gt;=50),"Moderado",IF(X165&lt;50,"Débil"," ")))</f>
        <v>Fuerte</v>
      </c>
      <c r="AC165" s="760" t="s">
        <v>547</v>
      </c>
      <c r="AD165" s="760" t="s">
        <v>547</v>
      </c>
      <c r="AE165" s="811" t="str">
        <f>IF(AND(OR(AD165="Directamente",AD165="Indirectamente",AD165="No Disminuye"),(AB165="Fuerte"),(AC165="Directamente"),(OR(G165="Rara vez",G165="Improbable",G165="Posible"))),"Rara vez",IF(AND(OR(AD165="Directamente",AD165="Indirectamente",AD165="No Disminuye"),(AB165="Fuerte"),(AC165="Directamente"),(G165="Probable")),"Improbable",IF(AND(OR(AD165="Directamente",AD165="Indirectamente",AD165="No Disminuye"),(AB165="Fuerte"),(AC165="Directamente"),(G165="Casi Seguro")),"Posible",IF(AND(AD165="Directamente",AC165="No disminuye",AB165="Fuerte"),G165,IF(AND(OR(AD165="Directamente",AD165="Indirectamente",AD165="No Disminuye"),AB165="Moderado",AC165="Directamente",(OR(G165="Rara vez",G165="Improbable"))),"Rara vez",IF(AND(OR(AD165="Directamente",AD165="Indirectamente",AD165="No Disminuye"),(AB165="Moderado"),(AC165="Directamente"),(G165="Posible")),"Improbable",IF(AND(OR(AD165="Directamente",AD165="Indirectamente",AD165="No Disminuye"),(AB165="Moderado"),(AC165="Directamente"),(G165="Probable")),"Posible",IF(AND(OR(AD165="Directamente",AD165="Indirectamente",AD165="No Disminuye"),(AB165="Moderado"),(AC165="Directamente"),(G165="Casi Seguro")),"Probable",IF(AND(AD165="Directamente",AC165="No disminuye",AB165="Moderado"),G165,IF(AB165="Débil",G165," ESTA COMBINACION NO ESTÁ CONTEMPLADA EN LA METODOLOGÍA "))))))))))</f>
        <v>Rara vez</v>
      </c>
      <c r="AF165" s="811" t="str">
        <f>IF(AND(OR(AD165="Directamente",AD165="Indirectamente",AD165="No Disminuye"),AB165="Moderado",AC165="Directamente",(OR(G165="Raro",G165="Improbable"))),"Raro",IF(AND(OR(AD165="Directamente",AD165="Indirectamente",AD165="No Disminuye"),(AB165="Moderado"),(AC165="Directamente"),(G165="Posible")),"Improbable",IF(AND(OR(AD165="Directamente",AD165="Indirectamente",AD165="No Disminuye"),(AB165="Moderado"),(AC165="Directamente"),(G165="Probable")),"Posible",IF(AND(OR(AD165="Directamente",AD165="Indirectamente",AD165="No Disminuye"),(AB165="Moderado"),(AC165="Directamente"),(G165="Casi Seguro")),"Probable",IF(AND(AD165="Directamente",AC165="No disminuye",AB165="Moderado"),G165," ")))))</f>
        <v xml:space="preserve"> </v>
      </c>
      <c r="AG165" s="811" t="str">
        <f>K165</f>
        <v>Responda las Preguntas de Impacto</v>
      </c>
      <c r="AH165" s="749" t="str">
        <f>IF(AND(EXACT(AE165,"Rara vez"),(EXACT(AG165,"Moderado"))),"Moderado",IF(AND(EXACT(AE165,"Rara vez"),(EXACT(AG165,"Mayor"))),"Alto",IF(AND(EXACT(AE165,"Rara vez"),(EXACT(AG165,"Catastrófico"))),"Extremo",IF(AND(EXACT(AE165,"Improbable"),(EXACT(AG165,"Moderado"))),"Moderado",IF(AND(EXACT(AE165,"Improbable"),(EXACT(AG165,"Mayor"))),"Alto",IF(AND(EXACT(AE165,"Improbable"),(EXACT(AG165,"Catastrófico"))),"Extremo",IF(AND(EXACT(AE165,"Posible"),(EXACT(AG165,"Moderado"))),"Alto",IF(AND(EXACT(AE165,"Posible"),(EXACT(AG165,"Mayor"))),"Extremo",IF(AND(EXACT(AE165,"Posible"),(EXACT(AG165,"Catastrófico"))),"Extremo",IF(AND(EXACT(AE165,"Probable"),(EXACT(AG165,"Moderado"))),"Alto",IF(AND(EXACT(AE165,"Probable"),(EXACT(AG165,"Mayor"))),"Extremo",IF(AND(EXACT(AE165,"Probable"),(EXACT(AG165,"Catastrófico"))),"Extremo",IF(AND(EXACT(AE165,"Casi Seguro"),(EXACT(AG165,"Moderado"))),"Extremo",IF(AND(EXACT(AE165,"Casi Seguro"),(EXACT(AG165,"Mayor"))),"Extremo",IF(AND(EXACT(AE165,"Casi Seguro"),(EXACT(AG165,"Catastrófico"))),"Extremo","")))))))))))))))</f>
        <v/>
      </c>
      <c r="AI165" s="749" t="str">
        <f>IF(EXACT(L165,"Bajo"),"Evitar el Riesgo, Reducir el Riesgo, Compartir el Riesg",IF(EXACT(L165,"Moderado"),"Evitar el Riesgo, Reducir el Riesgo, Compartir el Riesgo",IF(EXACT(L165,"Alto"),"Evitar el Riesgo, Reducir el Riesgo, Compartir el Riesgo",IF(EXACT(L165,"Extremo"),"Evitar el Riesgo, Reducir el Riesgo, Compartir el Riesgo",""))))</f>
        <v/>
      </c>
      <c r="AJ165" s="770" t="s">
        <v>647</v>
      </c>
      <c r="AK165" s="866">
        <v>43466</v>
      </c>
      <c r="AL165" s="866">
        <v>43830</v>
      </c>
      <c r="AM165" s="770" t="s">
        <v>648</v>
      </c>
      <c r="AN165" s="873" t="s">
        <v>649</v>
      </c>
      <c r="AO165" s="850"/>
      <c r="AP165" s="748"/>
      <c r="AQ165" s="748"/>
      <c r="AR165" s="748"/>
      <c r="AS165" s="748"/>
      <c r="AT165" s="748"/>
      <c r="AU165" s="748"/>
      <c r="AV165" s="748"/>
      <c r="AW165" s="748"/>
      <c r="AX165" s="748"/>
      <c r="AY165" s="748"/>
      <c r="AZ165" s="840"/>
      <c r="BA165" s="826"/>
      <c r="BB165" s="844"/>
      <c r="BC165" s="844"/>
      <c r="BD165" s="844"/>
      <c r="BE165" s="847"/>
    </row>
    <row r="166" spans="1:57" ht="49.5" customHeight="1" thickBot="1">
      <c r="A166" s="954"/>
      <c r="B166" s="1135"/>
      <c r="C166" s="955"/>
      <c r="D166" s="811"/>
      <c r="E166" s="811"/>
      <c r="F166" s="811"/>
      <c r="G166" s="811"/>
      <c r="H166" s="62" t="s">
        <v>552</v>
      </c>
      <c r="I166" s="63" t="s">
        <v>538</v>
      </c>
      <c r="J166" s="877"/>
      <c r="K166" s="803"/>
      <c r="L166" s="750"/>
      <c r="M166" s="767"/>
      <c r="N166" s="870"/>
      <c r="O166" s="783"/>
      <c r="P166" s="26" t="s">
        <v>553</v>
      </c>
      <c r="Q166" s="22" t="s">
        <v>554</v>
      </c>
      <c r="R166" s="55">
        <f>+IFERROR(VLOOKUP(Q166,[7]DATOS!$E$2:$F$17,2,FALSE),"")</f>
        <v>15</v>
      </c>
      <c r="S166" s="816"/>
      <c r="T166" s="816"/>
      <c r="U166" s="816"/>
      <c r="V166" s="816"/>
      <c r="W166" s="816"/>
      <c r="X166" s="816"/>
      <c r="Y166" s="811"/>
      <c r="Z166" s="816"/>
      <c r="AA166" s="760"/>
      <c r="AB166" s="760"/>
      <c r="AC166" s="760"/>
      <c r="AD166" s="760"/>
      <c r="AE166" s="811"/>
      <c r="AF166" s="811"/>
      <c r="AG166" s="811"/>
      <c r="AH166" s="750"/>
      <c r="AI166" s="750"/>
      <c r="AJ166" s="770"/>
      <c r="AK166" s="866"/>
      <c r="AL166" s="866"/>
      <c r="AM166" s="770"/>
      <c r="AN166" s="873"/>
      <c r="AO166" s="851"/>
      <c r="AP166" s="744"/>
      <c r="AQ166" s="744"/>
      <c r="AR166" s="744"/>
      <c r="AS166" s="744"/>
      <c r="AT166" s="744"/>
      <c r="AU166" s="744"/>
      <c r="AV166" s="744"/>
      <c r="AW166" s="744"/>
      <c r="AX166" s="744"/>
      <c r="AY166" s="744"/>
      <c r="AZ166" s="841"/>
      <c r="BA166" s="827"/>
      <c r="BB166" s="845"/>
      <c r="BC166" s="845"/>
      <c r="BD166" s="845"/>
      <c r="BE166" s="848"/>
    </row>
    <row r="167" spans="1:57" ht="43.5" customHeight="1" thickBot="1">
      <c r="A167" s="954"/>
      <c r="B167" s="1135"/>
      <c r="C167" s="955"/>
      <c r="D167" s="811"/>
      <c r="E167" s="811"/>
      <c r="F167" s="811"/>
      <c r="G167" s="811"/>
      <c r="H167" s="746" t="s">
        <v>555</v>
      </c>
      <c r="I167" s="63" t="s">
        <v>538</v>
      </c>
      <c r="J167" s="877"/>
      <c r="K167" s="803"/>
      <c r="L167" s="750"/>
      <c r="M167" s="767"/>
      <c r="N167" s="870"/>
      <c r="O167" s="783"/>
      <c r="P167" s="26" t="s">
        <v>556</v>
      </c>
      <c r="Q167" s="22" t="s">
        <v>557</v>
      </c>
      <c r="R167" s="55">
        <f>+IFERROR(VLOOKUP(Q167,[7]DATOS!$E$2:$F$17,2,FALSE),"")</f>
        <v>15</v>
      </c>
      <c r="S167" s="816"/>
      <c r="T167" s="816"/>
      <c r="U167" s="816"/>
      <c r="V167" s="816"/>
      <c r="W167" s="816"/>
      <c r="X167" s="816"/>
      <c r="Y167" s="811"/>
      <c r="Z167" s="816"/>
      <c r="AA167" s="760"/>
      <c r="AB167" s="760"/>
      <c r="AC167" s="760"/>
      <c r="AD167" s="760"/>
      <c r="AE167" s="811"/>
      <c r="AF167" s="811"/>
      <c r="AG167" s="811"/>
      <c r="AH167" s="750"/>
      <c r="AI167" s="750"/>
      <c r="AJ167" s="770"/>
      <c r="AK167" s="866"/>
      <c r="AL167" s="866"/>
      <c r="AM167" s="770"/>
      <c r="AN167" s="873"/>
      <c r="AO167" s="851"/>
      <c r="AP167" s="744"/>
      <c r="AQ167" s="744"/>
      <c r="AR167" s="744"/>
      <c r="AS167" s="744"/>
      <c r="AT167" s="744"/>
      <c r="AU167" s="744"/>
      <c r="AV167" s="744"/>
      <c r="AW167" s="744"/>
      <c r="AX167" s="744"/>
      <c r="AY167" s="744"/>
      <c r="AZ167" s="841"/>
      <c r="BA167" s="827"/>
      <c r="BB167" s="845"/>
      <c r="BC167" s="845"/>
      <c r="BD167" s="845"/>
      <c r="BE167" s="848"/>
    </row>
    <row r="168" spans="1:57" ht="43.5" customHeight="1" thickBot="1">
      <c r="A168" s="954"/>
      <c r="B168" s="1135"/>
      <c r="C168" s="955"/>
      <c r="D168" s="811"/>
      <c r="E168" s="811"/>
      <c r="F168" s="811"/>
      <c r="G168" s="811"/>
      <c r="H168" s="746"/>
      <c r="I168" s="63" t="s">
        <v>538</v>
      </c>
      <c r="J168" s="877"/>
      <c r="K168" s="803"/>
      <c r="L168" s="750"/>
      <c r="M168" s="767"/>
      <c r="N168" s="870"/>
      <c r="O168" s="783"/>
      <c r="P168" s="26" t="s">
        <v>560</v>
      </c>
      <c r="Q168" s="22" t="s">
        <v>561</v>
      </c>
      <c r="R168" s="55">
        <f>+IFERROR(VLOOKUP(Q168,[7]DATOS!$E$2:$F$17,2,FALSE),"")</f>
        <v>15</v>
      </c>
      <c r="S168" s="816"/>
      <c r="T168" s="816"/>
      <c r="U168" s="816"/>
      <c r="V168" s="816"/>
      <c r="W168" s="816"/>
      <c r="X168" s="816"/>
      <c r="Y168" s="811"/>
      <c r="Z168" s="816"/>
      <c r="AA168" s="760"/>
      <c r="AB168" s="760"/>
      <c r="AC168" s="760"/>
      <c r="AD168" s="760"/>
      <c r="AE168" s="811"/>
      <c r="AF168" s="811"/>
      <c r="AG168" s="811"/>
      <c r="AH168" s="750"/>
      <c r="AI168" s="750"/>
      <c r="AJ168" s="770"/>
      <c r="AK168" s="866"/>
      <c r="AL168" s="866"/>
      <c r="AM168" s="770"/>
      <c r="AN168" s="873"/>
      <c r="AO168" s="851"/>
      <c r="AP168" s="744"/>
      <c r="AQ168" s="744"/>
      <c r="AR168" s="744"/>
      <c r="AS168" s="744"/>
      <c r="AT168" s="744"/>
      <c r="AU168" s="744"/>
      <c r="AV168" s="744"/>
      <c r="AW168" s="744"/>
      <c r="AX168" s="744"/>
      <c r="AY168" s="744"/>
      <c r="AZ168" s="841"/>
      <c r="BA168" s="827"/>
      <c r="BB168" s="845"/>
      <c r="BC168" s="845"/>
      <c r="BD168" s="845"/>
      <c r="BE168" s="848"/>
    </row>
    <row r="169" spans="1:57" ht="49.5" customHeight="1" thickBot="1">
      <c r="A169" s="954"/>
      <c r="B169" s="1135"/>
      <c r="C169" s="955"/>
      <c r="D169" s="811"/>
      <c r="E169" s="811"/>
      <c r="F169" s="811"/>
      <c r="G169" s="811"/>
      <c r="H169" s="37" t="s">
        <v>558</v>
      </c>
      <c r="I169" s="63" t="s">
        <v>538</v>
      </c>
      <c r="J169" s="877"/>
      <c r="K169" s="803"/>
      <c r="L169" s="750"/>
      <c r="M169" s="767"/>
      <c r="N169" s="870"/>
      <c r="O169" s="783"/>
      <c r="P169" s="26" t="s">
        <v>563</v>
      </c>
      <c r="Q169" s="22" t="s">
        <v>564</v>
      </c>
      <c r="R169" s="55">
        <f>+IFERROR(VLOOKUP(Q169,[7]DATOS!$E$2:$F$17,2,FALSE),"")</f>
        <v>15</v>
      </c>
      <c r="S169" s="816"/>
      <c r="T169" s="816"/>
      <c r="U169" s="816"/>
      <c r="V169" s="816"/>
      <c r="W169" s="816"/>
      <c r="X169" s="816"/>
      <c r="Y169" s="811"/>
      <c r="Z169" s="816"/>
      <c r="AA169" s="760"/>
      <c r="AB169" s="760"/>
      <c r="AC169" s="760"/>
      <c r="AD169" s="760"/>
      <c r="AE169" s="811"/>
      <c r="AF169" s="811"/>
      <c r="AG169" s="811"/>
      <c r="AH169" s="750"/>
      <c r="AI169" s="750"/>
      <c r="AJ169" s="770"/>
      <c r="AK169" s="866"/>
      <c r="AL169" s="866"/>
      <c r="AM169" s="770"/>
      <c r="AN169" s="873"/>
      <c r="AO169" s="851"/>
      <c r="AP169" s="744"/>
      <c r="AQ169" s="744"/>
      <c r="AR169" s="744"/>
      <c r="AS169" s="744"/>
      <c r="AT169" s="744"/>
      <c r="AU169" s="744"/>
      <c r="AV169" s="744"/>
      <c r="AW169" s="744"/>
      <c r="AX169" s="744"/>
      <c r="AY169" s="744"/>
      <c r="AZ169" s="841"/>
      <c r="BA169" s="827"/>
      <c r="BB169" s="845"/>
      <c r="BC169" s="845"/>
      <c r="BD169" s="845"/>
      <c r="BE169" s="848"/>
    </row>
    <row r="170" spans="1:57" ht="49.5" customHeight="1" thickBot="1">
      <c r="A170" s="954"/>
      <c r="B170" s="1135"/>
      <c r="C170" s="955"/>
      <c r="D170" s="811"/>
      <c r="E170" s="811"/>
      <c r="F170" s="811"/>
      <c r="G170" s="811"/>
      <c r="H170" s="746" t="s">
        <v>562</v>
      </c>
      <c r="I170" s="63" t="s">
        <v>538</v>
      </c>
      <c r="J170" s="877"/>
      <c r="K170" s="803"/>
      <c r="L170" s="750"/>
      <c r="M170" s="767"/>
      <c r="N170" s="870"/>
      <c r="O170" s="783"/>
      <c r="P170" s="26" t="s">
        <v>566</v>
      </c>
      <c r="Q170" s="22" t="s">
        <v>567</v>
      </c>
      <c r="R170" s="55">
        <f>+IFERROR(VLOOKUP(Q170,[7]DATOS!$E$2:$F$17,2,FALSE),"")</f>
        <v>15</v>
      </c>
      <c r="S170" s="816"/>
      <c r="T170" s="816"/>
      <c r="U170" s="816"/>
      <c r="V170" s="816"/>
      <c r="W170" s="816"/>
      <c r="X170" s="816"/>
      <c r="Y170" s="811"/>
      <c r="Z170" s="816"/>
      <c r="AA170" s="760"/>
      <c r="AB170" s="760"/>
      <c r="AC170" s="760"/>
      <c r="AD170" s="760"/>
      <c r="AE170" s="811"/>
      <c r="AF170" s="811"/>
      <c r="AG170" s="811"/>
      <c r="AH170" s="750"/>
      <c r="AI170" s="750"/>
      <c r="AJ170" s="770"/>
      <c r="AK170" s="866"/>
      <c r="AL170" s="866"/>
      <c r="AM170" s="770"/>
      <c r="AN170" s="873"/>
      <c r="AO170" s="851"/>
      <c r="AP170" s="744"/>
      <c r="AQ170" s="744"/>
      <c r="AR170" s="744"/>
      <c r="AS170" s="744"/>
      <c r="AT170" s="744"/>
      <c r="AU170" s="744"/>
      <c r="AV170" s="744"/>
      <c r="AW170" s="744"/>
      <c r="AX170" s="744"/>
      <c r="AY170" s="744"/>
      <c r="AZ170" s="841"/>
      <c r="BA170" s="827"/>
      <c r="BB170" s="845"/>
      <c r="BC170" s="845"/>
      <c r="BD170" s="845"/>
      <c r="BE170" s="848"/>
    </row>
    <row r="171" spans="1:57" ht="47.25" customHeight="1" thickBot="1">
      <c r="A171" s="954"/>
      <c r="B171" s="1135"/>
      <c r="C171" s="955"/>
      <c r="D171" s="811"/>
      <c r="E171" s="811"/>
      <c r="F171" s="811"/>
      <c r="G171" s="811"/>
      <c r="H171" s="746"/>
      <c r="I171" s="63" t="s">
        <v>538</v>
      </c>
      <c r="J171" s="877"/>
      <c r="K171" s="803"/>
      <c r="L171" s="750"/>
      <c r="M171" s="767"/>
      <c r="N171" s="870"/>
      <c r="O171" s="783"/>
      <c r="P171" s="26" t="s">
        <v>569</v>
      </c>
      <c r="Q171" s="26" t="s">
        <v>570</v>
      </c>
      <c r="R171" s="55">
        <f>+IFERROR(VLOOKUP(Q171,[7]DATOS!$E$2:$F$17,2,FALSE),"")</f>
        <v>10</v>
      </c>
      <c r="S171" s="816"/>
      <c r="T171" s="816"/>
      <c r="U171" s="816"/>
      <c r="V171" s="816"/>
      <c r="W171" s="816"/>
      <c r="X171" s="816"/>
      <c r="Y171" s="811"/>
      <c r="Z171" s="816"/>
      <c r="AA171" s="760"/>
      <c r="AB171" s="760"/>
      <c r="AC171" s="760"/>
      <c r="AD171" s="760"/>
      <c r="AE171" s="811"/>
      <c r="AF171" s="811"/>
      <c r="AG171" s="811"/>
      <c r="AH171" s="750"/>
      <c r="AI171" s="750"/>
      <c r="AJ171" s="770"/>
      <c r="AK171" s="866"/>
      <c r="AL171" s="866"/>
      <c r="AM171" s="770"/>
      <c r="AN171" s="873"/>
      <c r="AO171" s="851"/>
      <c r="AP171" s="744"/>
      <c r="AQ171" s="744"/>
      <c r="AR171" s="744"/>
      <c r="AS171" s="744"/>
      <c r="AT171" s="744"/>
      <c r="AU171" s="744"/>
      <c r="AV171" s="744"/>
      <c r="AW171" s="744"/>
      <c r="AX171" s="744"/>
      <c r="AY171" s="744"/>
      <c r="AZ171" s="841"/>
      <c r="BA171" s="827"/>
      <c r="BB171" s="845"/>
      <c r="BC171" s="845"/>
      <c r="BD171" s="845"/>
      <c r="BE171" s="848"/>
    </row>
    <row r="172" spans="1:57" ht="46.5" customHeight="1" thickBot="1">
      <c r="A172" s="954"/>
      <c r="B172" s="1135"/>
      <c r="C172" s="955"/>
      <c r="D172" s="811"/>
      <c r="E172" s="811"/>
      <c r="F172" s="811"/>
      <c r="G172" s="811"/>
      <c r="H172" s="746" t="s">
        <v>565</v>
      </c>
      <c r="I172" s="63" t="s">
        <v>538</v>
      </c>
      <c r="J172" s="877"/>
      <c r="K172" s="803"/>
      <c r="L172" s="750"/>
      <c r="M172" s="767"/>
      <c r="N172" s="870" t="s">
        <v>650</v>
      </c>
      <c r="O172" s="811" t="s">
        <v>540</v>
      </c>
      <c r="P172" s="26" t="s">
        <v>541</v>
      </c>
      <c r="Q172" s="22" t="s">
        <v>542</v>
      </c>
      <c r="R172" s="55">
        <f>+IFERROR(VLOOKUP(Q172,[7]DATOS!$E$2:$F$17,2,FALSE),"")</f>
        <v>15</v>
      </c>
      <c r="S172" s="816">
        <f>SUM(R172:R178)</f>
        <v>100</v>
      </c>
      <c r="T172" s="816" t="str">
        <f>+IF(AND(S172&lt;=100,S172&gt;=96),"Fuerte",IF(AND(S172&lt;=95,S172&gt;=86),"Moderado",IF(AND(S172&lt;=85,J172&gt;=0),"Débil"," ")))</f>
        <v>Fuerte</v>
      </c>
      <c r="U172" s="816" t="s">
        <v>543</v>
      </c>
      <c r="V172" s="816" t="str">
        <f>IF(AND(EXACT(T172,"Fuerte"),(EXACT(U172,"Fuerte"))),"Fuerte",IF(AND(EXACT(T172,"Fuerte"),(EXACT(U172,"Moderado"))),"Moderado",IF(AND(EXACT(T172,"Fuerte"),(EXACT(U172,"Débil"))),"Débil",IF(AND(EXACT(T172,"Moderado"),(EXACT(U172,"Fuerte"))),"Moderado",IF(AND(EXACT(T172,"Moderado"),(EXACT(U172,"Moderado"))),"Moderado",IF(AND(EXACT(T172,"Moderado"),(EXACT(U172,"Débil"))),"Débil",IF(AND(EXACT(T172,"Débil"),(EXACT(U172,"Fuerte"))),"Débil",IF(AND(EXACT(T172,"Débil"),(EXACT(U172,"Moderado"))),"Débil",IF(AND(EXACT(T172,"Débil"),(EXACT(U172,"Débil"))),"Débil",)))))))))</f>
        <v>Fuerte</v>
      </c>
      <c r="W172" s="816">
        <f>IF(V172="Fuerte",100,IF(V172="Moderado",50,IF(V172="Débil",0)))</f>
        <v>100</v>
      </c>
      <c r="X172" s="816"/>
      <c r="Y172" s="811" t="s">
        <v>645</v>
      </c>
      <c r="Z172" s="944" t="s">
        <v>604</v>
      </c>
      <c r="AA172" s="811" t="s">
        <v>651</v>
      </c>
      <c r="AB172" s="760"/>
      <c r="AC172" s="760"/>
      <c r="AD172" s="760"/>
      <c r="AE172" s="811"/>
      <c r="AF172" s="811"/>
      <c r="AG172" s="811"/>
      <c r="AH172" s="750"/>
      <c r="AI172" s="750"/>
      <c r="AJ172" s="907" t="s">
        <v>652</v>
      </c>
      <c r="AK172" s="866">
        <v>43466</v>
      </c>
      <c r="AL172" s="866">
        <v>43830</v>
      </c>
      <c r="AM172" s="811" t="s">
        <v>648</v>
      </c>
      <c r="AN172" s="873" t="s">
        <v>653</v>
      </c>
      <c r="AO172" s="935"/>
      <c r="AP172" s="934"/>
      <c r="AQ172" s="934"/>
      <c r="AR172" s="934"/>
      <c r="AS172" s="934"/>
      <c r="AT172" s="934"/>
      <c r="AU172" s="934"/>
      <c r="AV172" s="934"/>
      <c r="AW172" s="934"/>
      <c r="AX172" s="934"/>
      <c r="AY172" s="934"/>
      <c r="AZ172" s="913"/>
      <c r="BA172" s="950"/>
      <c r="BB172" s="951"/>
      <c r="BC172" s="951"/>
      <c r="BD172" s="951"/>
      <c r="BE172" s="952"/>
    </row>
    <row r="173" spans="1:57" ht="46.5" customHeight="1" thickBot="1">
      <c r="A173" s="954"/>
      <c r="B173" s="1135"/>
      <c r="C173" s="955"/>
      <c r="D173" s="811"/>
      <c r="E173" s="811"/>
      <c r="F173" s="811"/>
      <c r="G173" s="811"/>
      <c r="H173" s="746"/>
      <c r="I173" s="63" t="s">
        <v>538</v>
      </c>
      <c r="J173" s="877"/>
      <c r="K173" s="803"/>
      <c r="L173" s="750"/>
      <c r="M173" s="767"/>
      <c r="N173" s="870"/>
      <c r="O173" s="811"/>
      <c r="P173" s="26" t="s">
        <v>553</v>
      </c>
      <c r="Q173" s="22" t="s">
        <v>554</v>
      </c>
      <c r="R173" s="55">
        <f>+IFERROR(VLOOKUP(Q173,[7]DATOS!$E$2:$F$17,2,FALSE),"")</f>
        <v>15</v>
      </c>
      <c r="S173" s="816"/>
      <c r="T173" s="816"/>
      <c r="U173" s="816"/>
      <c r="V173" s="816"/>
      <c r="W173" s="816"/>
      <c r="X173" s="816"/>
      <c r="Y173" s="811"/>
      <c r="Z173" s="816"/>
      <c r="AA173" s="811"/>
      <c r="AB173" s="760"/>
      <c r="AC173" s="760"/>
      <c r="AD173" s="760"/>
      <c r="AE173" s="811"/>
      <c r="AF173" s="811"/>
      <c r="AG173" s="811"/>
      <c r="AH173" s="750"/>
      <c r="AI173" s="750"/>
      <c r="AJ173" s="907"/>
      <c r="AK173" s="866"/>
      <c r="AL173" s="866"/>
      <c r="AM173" s="811"/>
      <c r="AN173" s="873"/>
      <c r="AO173" s="935"/>
      <c r="AP173" s="934"/>
      <c r="AQ173" s="934"/>
      <c r="AR173" s="934"/>
      <c r="AS173" s="934"/>
      <c r="AT173" s="934"/>
      <c r="AU173" s="934"/>
      <c r="AV173" s="934"/>
      <c r="AW173" s="934"/>
      <c r="AX173" s="934"/>
      <c r="AY173" s="934"/>
      <c r="AZ173" s="913"/>
      <c r="BA173" s="950"/>
      <c r="BB173" s="951"/>
      <c r="BC173" s="951"/>
      <c r="BD173" s="951"/>
      <c r="BE173" s="952"/>
    </row>
    <row r="174" spans="1:57" ht="46.5" customHeight="1" thickBot="1">
      <c r="A174" s="954"/>
      <c r="B174" s="1135"/>
      <c r="C174" s="955"/>
      <c r="D174" s="811"/>
      <c r="E174" s="811"/>
      <c r="F174" s="811"/>
      <c r="G174" s="811"/>
      <c r="H174" s="746" t="s">
        <v>568</v>
      </c>
      <c r="I174" s="63" t="s">
        <v>538</v>
      </c>
      <c r="J174" s="877"/>
      <c r="K174" s="803"/>
      <c r="L174" s="750"/>
      <c r="M174" s="767"/>
      <c r="N174" s="870"/>
      <c r="O174" s="811"/>
      <c r="P174" s="26" t="s">
        <v>556</v>
      </c>
      <c r="Q174" s="22" t="s">
        <v>557</v>
      </c>
      <c r="R174" s="55">
        <f>+IFERROR(VLOOKUP(Q174,[7]DATOS!$E$2:$F$17,2,FALSE),"")</f>
        <v>15</v>
      </c>
      <c r="S174" s="816"/>
      <c r="T174" s="816"/>
      <c r="U174" s="816"/>
      <c r="V174" s="816"/>
      <c r="W174" s="816"/>
      <c r="X174" s="816"/>
      <c r="Y174" s="811"/>
      <c r="Z174" s="816"/>
      <c r="AA174" s="811"/>
      <c r="AB174" s="760"/>
      <c r="AC174" s="760"/>
      <c r="AD174" s="760"/>
      <c r="AE174" s="811"/>
      <c r="AF174" s="811"/>
      <c r="AG174" s="811"/>
      <c r="AH174" s="750"/>
      <c r="AI174" s="750"/>
      <c r="AJ174" s="907"/>
      <c r="AK174" s="866"/>
      <c r="AL174" s="866"/>
      <c r="AM174" s="811"/>
      <c r="AN174" s="873"/>
      <c r="AO174" s="935"/>
      <c r="AP174" s="934"/>
      <c r="AQ174" s="934"/>
      <c r="AR174" s="934"/>
      <c r="AS174" s="934"/>
      <c r="AT174" s="934"/>
      <c r="AU174" s="934"/>
      <c r="AV174" s="934"/>
      <c r="AW174" s="934"/>
      <c r="AX174" s="934"/>
      <c r="AY174" s="934"/>
      <c r="AZ174" s="913"/>
      <c r="BA174" s="950"/>
      <c r="BB174" s="951"/>
      <c r="BC174" s="951"/>
      <c r="BD174" s="951"/>
      <c r="BE174" s="952"/>
    </row>
    <row r="175" spans="1:57" ht="36.75" customHeight="1" thickBot="1">
      <c r="A175" s="954"/>
      <c r="B175" s="1135"/>
      <c r="C175" s="955"/>
      <c r="D175" s="811"/>
      <c r="E175" s="811"/>
      <c r="F175" s="811"/>
      <c r="G175" s="811"/>
      <c r="H175" s="746"/>
      <c r="I175" s="63" t="s">
        <v>538</v>
      </c>
      <c r="J175" s="877"/>
      <c r="K175" s="803"/>
      <c r="L175" s="750"/>
      <c r="M175" s="767"/>
      <c r="N175" s="870"/>
      <c r="O175" s="811"/>
      <c r="P175" s="26" t="s">
        <v>560</v>
      </c>
      <c r="Q175" s="22" t="s">
        <v>561</v>
      </c>
      <c r="R175" s="55">
        <f>+IFERROR(VLOOKUP(Q175,[7]DATOS!$E$2:$F$17,2,FALSE),"")</f>
        <v>15</v>
      </c>
      <c r="S175" s="816"/>
      <c r="T175" s="816"/>
      <c r="U175" s="816"/>
      <c r="V175" s="816"/>
      <c r="W175" s="816"/>
      <c r="X175" s="816"/>
      <c r="Y175" s="811"/>
      <c r="Z175" s="816"/>
      <c r="AA175" s="811"/>
      <c r="AB175" s="760"/>
      <c r="AC175" s="760"/>
      <c r="AD175" s="760"/>
      <c r="AE175" s="811"/>
      <c r="AF175" s="811"/>
      <c r="AG175" s="811"/>
      <c r="AH175" s="750"/>
      <c r="AI175" s="750"/>
      <c r="AJ175" s="907"/>
      <c r="AK175" s="866"/>
      <c r="AL175" s="866"/>
      <c r="AM175" s="811"/>
      <c r="AN175" s="873"/>
      <c r="AO175" s="935"/>
      <c r="AP175" s="934"/>
      <c r="AQ175" s="934"/>
      <c r="AR175" s="934"/>
      <c r="AS175" s="934"/>
      <c r="AT175" s="934"/>
      <c r="AU175" s="934"/>
      <c r="AV175" s="934"/>
      <c r="AW175" s="934"/>
      <c r="AX175" s="934"/>
      <c r="AY175" s="934"/>
      <c r="AZ175" s="913"/>
      <c r="BA175" s="950"/>
      <c r="BB175" s="951"/>
      <c r="BC175" s="951"/>
      <c r="BD175" s="951"/>
      <c r="BE175" s="952"/>
    </row>
    <row r="176" spans="1:57" ht="36.75" customHeight="1" thickBot="1">
      <c r="A176" s="954"/>
      <c r="B176" s="1135"/>
      <c r="C176" s="955"/>
      <c r="D176" s="811"/>
      <c r="E176" s="811"/>
      <c r="F176" s="811"/>
      <c r="G176" s="811"/>
      <c r="H176" s="746" t="s">
        <v>571</v>
      </c>
      <c r="I176" s="63" t="s">
        <v>538</v>
      </c>
      <c r="J176" s="877"/>
      <c r="K176" s="803"/>
      <c r="L176" s="750"/>
      <c r="M176" s="767"/>
      <c r="N176" s="870"/>
      <c r="O176" s="811"/>
      <c r="P176" s="26" t="s">
        <v>563</v>
      </c>
      <c r="Q176" s="22" t="s">
        <v>564</v>
      </c>
      <c r="R176" s="55">
        <f>+IFERROR(VLOOKUP(Q176,[7]DATOS!$E$2:$F$17,2,FALSE),"")</f>
        <v>15</v>
      </c>
      <c r="S176" s="816"/>
      <c r="T176" s="816"/>
      <c r="U176" s="816"/>
      <c r="V176" s="816"/>
      <c r="W176" s="816"/>
      <c r="X176" s="816"/>
      <c r="Y176" s="811"/>
      <c r="Z176" s="816"/>
      <c r="AA176" s="811"/>
      <c r="AB176" s="760"/>
      <c r="AC176" s="760"/>
      <c r="AD176" s="760"/>
      <c r="AE176" s="811"/>
      <c r="AF176" s="811"/>
      <c r="AG176" s="811"/>
      <c r="AH176" s="750"/>
      <c r="AI176" s="750"/>
      <c r="AJ176" s="907"/>
      <c r="AK176" s="866"/>
      <c r="AL176" s="866"/>
      <c r="AM176" s="811"/>
      <c r="AN176" s="873"/>
      <c r="AO176" s="935"/>
      <c r="AP176" s="934"/>
      <c r="AQ176" s="934"/>
      <c r="AR176" s="934"/>
      <c r="AS176" s="934"/>
      <c r="AT176" s="934"/>
      <c r="AU176" s="934"/>
      <c r="AV176" s="934"/>
      <c r="AW176" s="934"/>
      <c r="AX176" s="934"/>
      <c r="AY176" s="934"/>
      <c r="AZ176" s="913"/>
      <c r="BA176" s="950"/>
      <c r="BB176" s="951"/>
      <c r="BC176" s="951"/>
      <c r="BD176" s="951"/>
      <c r="BE176" s="952"/>
    </row>
    <row r="177" spans="1:57" ht="36.75" customHeight="1" thickBot="1">
      <c r="A177" s="954"/>
      <c r="B177" s="1135"/>
      <c r="C177" s="955"/>
      <c r="D177" s="811"/>
      <c r="E177" s="811"/>
      <c r="F177" s="811"/>
      <c r="G177" s="811"/>
      <c r="H177" s="746"/>
      <c r="I177" s="63" t="s">
        <v>538</v>
      </c>
      <c r="J177" s="877"/>
      <c r="K177" s="803"/>
      <c r="L177" s="750"/>
      <c r="M177" s="767"/>
      <c r="N177" s="870"/>
      <c r="O177" s="811"/>
      <c r="P177" s="26" t="s">
        <v>566</v>
      </c>
      <c r="Q177" s="22" t="s">
        <v>567</v>
      </c>
      <c r="R177" s="55">
        <f>+IFERROR(VLOOKUP(Q177,[7]DATOS!$E$2:$F$17,2,FALSE),"")</f>
        <v>15</v>
      </c>
      <c r="S177" s="816"/>
      <c r="T177" s="816"/>
      <c r="U177" s="816"/>
      <c r="V177" s="816"/>
      <c r="W177" s="816"/>
      <c r="X177" s="816"/>
      <c r="Y177" s="811"/>
      <c r="Z177" s="816"/>
      <c r="AA177" s="811"/>
      <c r="AB177" s="760"/>
      <c r="AC177" s="760"/>
      <c r="AD177" s="760"/>
      <c r="AE177" s="811"/>
      <c r="AF177" s="811"/>
      <c r="AG177" s="811"/>
      <c r="AH177" s="750"/>
      <c r="AI177" s="750"/>
      <c r="AJ177" s="907"/>
      <c r="AK177" s="866"/>
      <c r="AL177" s="866"/>
      <c r="AM177" s="811"/>
      <c r="AN177" s="873"/>
      <c r="AO177" s="935"/>
      <c r="AP177" s="934"/>
      <c r="AQ177" s="934"/>
      <c r="AR177" s="934"/>
      <c r="AS177" s="934"/>
      <c r="AT177" s="934"/>
      <c r="AU177" s="934"/>
      <c r="AV177" s="934"/>
      <c r="AW177" s="934"/>
      <c r="AX177" s="934"/>
      <c r="AY177" s="934"/>
      <c r="AZ177" s="913"/>
      <c r="BA177" s="950"/>
      <c r="BB177" s="951"/>
      <c r="BC177" s="951"/>
      <c r="BD177" s="951"/>
      <c r="BE177" s="952"/>
    </row>
    <row r="178" spans="1:57" ht="36.75" customHeight="1" thickBot="1">
      <c r="A178" s="954"/>
      <c r="B178" s="1135"/>
      <c r="C178" s="955"/>
      <c r="D178" s="811"/>
      <c r="E178" s="811"/>
      <c r="F178" s="811"/>
      <c r="G178" s="811"/>
      <c r="H178" s="864" t="s">
        <v>572</v>
      </c>
      <c r="I178" s="63" t="s">
        <v>538</v>
      </c>
      <c r="J178" s="877"/>
      <c r="K178" s="803"/>
      <c r="L178" s="750"/>
      <c r="M178" s="767"/>
      <c r="N178" s="870"/>
      <c r="O178" s="811"/>
      <c r="P178" s="26" t="s">
        <v>569</v>
      </c>
      <c r="Q178" s="26" t="s">
        <v>570</v>
      </c>
      <c r="R178" s="55">
        <f>+IFERROR(VLOOKUP(Q178,[7]DATOS!$E$2:$F$17,2,FALSE),"")</f>
        <v>10</v>
      </c>
      <c r="S178" s="816"/>
      <c r="T178" s="816"/>
      <c r="U178" s="816"/>
      <c r="V178" s="816"/>
      <c r="W178" s="816"/>
      <c r="X178" s="816"/>
      <c r="Y178" s="811"/>
      <c r="Z178" s="816"/>
      <c r="AA178" s="811"/>
      <c r="AB178" s="760"/>
      <c r="AC178" s="760"/>
      <c r="AD178" s="760"/>
      <c r="AE178" s="811"/>
      <c r="AF178" s="811"/>
      <c r="AG178" s="811"/>
      <c r="AH178" s="750"/>
      <c r="AI178" s="750"/>
      <c r="AJ178" s="907"/>
      <c r="AK178" s="866"/>
      <c r="AL178" s="866"/>
      <c r="AM178" s="811"/>
      <c r="AN178" s="873"/>
      <c r="AO178" s="935"/>
      <c r="AP178" s="934"/>
      <c r="AQ178" s="934"/>
      <c r="AR178" s="934"/>
      <c r="AS178" s="934"/>
      <c r="AT178" s="934"/>
      <c r="AU178" s="934"/>
      <c r="AV178" s="934"/>
      <c r="AW178" s="934"/>
      <c r="AX178" s="934"/>
      <c r="AY178" s="934"/>
      <c r="AZ178" s="913"/>
      <c r="BA178" s="950"/>
      <c r="BB178" s="951"/>
      <c r="BC178" s="951"/>
      <c r="BD178" s="951"/>
      <c r="BE178" s="952"/>
    </row>
    <row r="179" spans="1:57" ht="36.75" customHeight="1" thickBot="1">
      <c r="A179" s="954"/>
      <c r="B179" s="1135"/>
      <c r="C179" s="955"/>
      <c r="D179" s="811"/>
      <c r="E179" s="811"/>
      <c r="F179" s="811"/>
      <c r="G179" s="811"/>
      <c r="H179" s="953"/>
      <c r="I179" s="63" t="s">
        <v>538</v>
      </c>
      <c r="J179" s="877"/>
      <c r="K179" s="803"/>
      <c r="L179" s="750"/>
      <c r="M179" s="767"/>
      <c r="N179" s="869" t="s">
        <v>654</v>
      </c>
      <c r="O179" s="811" t="s">
        <v>540</v>
      </c>
      <c r="P179" s="26" t="s">
        <v>541</v>
      </c>
      <c r="Q179" s="22" t="s">
        <v>542</v>
      </c>
      <c r="R179" s="55">
        <f>+IFERROR(VLOOKUP(Q179,[7]DATOS!$E$2:$F$17,2,FALSE),"")</f>
        <v>15</v>
      </c>
      <c r="S179" s="816">
        <f>SUM(R179:R185)</f>
        <v>100</v>
      </c>
      <c r="T179" s="816" t="str">
        <f>+IF(AND(S179&lt;=100,S179&gt;=96),"Fuerte",IF(AND(S179&lt;=95,S179&gt;=86),"Moderado",IF(AND(S179&lt;=85,J179&gt;=0),"Débil"," ")))</f>
        <v>Fuerte</v>
      </c>
      <c r="U179" s="816" t="s">
        <v>543</v>
      </c>
      <c r="V179" s="816" t="str">
        <f>IF(AND(EXACT(T179,"Fuerte"),(EXACT(U179,"Fuerte"))),"Fuerte",IF(AND(EXACT(T179,"Fuerte"),(EXACT(U179,"Moderado"))),"Moderado",IF(AND(EXACT(T179,"Fuerte"),(EXACT(U179,"Débil"))),"Débil",IF(AND(EXACT(T179,"Moderado"),(EXACT(U179,"Fuerte"))),"Moderado",IF(AND(EXACT(T179,"Moderado"),(EXACT(U179,"Moderado"))),"Moderado",IF(AND(EXACT(T179,"Moderado"),(EXACT(U179,"Débil"))),"Débil",IF(AND(EXACT(T179,"Débil"),(EXACT(U179,"Fuerte"))),"Débil",IF(AND(EXACT(T179,"Débil"),(EXACT(U179,"Moderado"))),"Débil",IF(AND(EXACT(T179,"Débil"),(EXACT(U179,"Débil"))),"Débil",)))))))))</f>
        <v>Fuerte</v>
      </c>
      <c r="W179" s="816">
        <f>IF(V179="Fuerte",100,IF(V179="Moderado",50,IF(V179="Débil",0)))</f>
        <v>100</v>
      </c>
      <c r="X179" s="816"/>
      <c r="Y179" s="811" t="s">
        <v>655</v>
      </c>
      <c r="Z179" s="743" t="s">
        <v>604</v>
      </c>
      <c r="AA179" s="780" t="s">
        <v>656</v>
      </c>
      <c r="AB179" s="760"/>
      <c r="AC179" s="760"/>
      <c r="AD179" s="760"/>
      <c r="AE179" s="811"/>
      <c r="AF179" s="56"/>
      <c r="AG179" s="811"/>
      <c r="AH179" s="750"/>
      <c r="AI179" s="750"/>
      <c r="AJ179" s="957" t="s">
        <v>657</v>
      </c>
      <c r="AK179" s="866">
        <v>43466</v>
      </c>
      <c r="AL179" s="866">
        <v>43830</v>
      </c>
      <c r="AM179" s="780" t="s">
        <v>655</v>
      </c>
      <c r="AN179" s="894" t="s">
        <v>658</v>
      </c>
      <c r="AO179" s="36"/>
      <c r="AP179" s="35"/>
      <c r="AQ179" s="35"/>
      <c r="AR179" s="35"/>
      <c r="AS179" s="35"/>
      <c r="AT179" s="35"/>
      <c r="AU179" s="35"/>
      <c r="AV179" s="35"/>
      <c r="AW179" s="35"/>
      <c r="AX179" s="35"/>
      <c r="AY179" s="35"/>
      <c r="AZ179" s="34"/>
      <c r="BA179" s="33"/>
      <c r="BB179" s="32"/>
      <c r="BC179" s="32"/>
      <c r="BD179" s="32"/>
      <c r="BE179" s="31"/>
    </row>
    <row r="180" spans="1:57" ht="36.75" customHeight="1" thickBot="1">
      <c r="A180" s="954"/>
      <c r="B180" s="1135"/>
      <c r="C180" s="955"/>
      <c r="D180" s="811"/>
      <c r="E180" s="811"/>
      <c r="F180" s="811"/>
      <c r="G180" s="811"/>
      <c r="H180" s="865"/>
      <c r="I180" s="63" t="s">
        <v>538</v>
      </c>
      <c r="J180" s="877"/>
      <c r="K180" s="803"/>
      <c r="L180" s="750"/>
      <c r="M180" s="767"/>
      <c r="N180" s="797"/>
      <c r="O180" s="811"/>
      <c r="P180" s="26" t="s">
        <v>553</v>
      </c>
      <c r="Q180" s="22" t="s">
        <v>554</v>
      </c>
      <c r="R180" s="55">
        <f>+IFERROR(VLOOKUP(Q180,[7]DATOS!$E$2:$F$17,2,FALSE),"")</f>
        <v>15</v>
      </c>
      <c r="S180" s="816"/>
      <c r="T180" s="816"/>
      <c r="U180" s="816"/>
      <c r="V180" s="816"/>
      <c r="W180" s="816"/>
      <c r="X180" s="816"/>
      <c r="Y180" s="811"/>
      <c r="Z180" s="744"/>
      <c r="AA180" s="750"/>
      <c r="AB180" s="760"/>
      <c r="AC180" s="760"/>
      <c r="AD180" s="760"/>
      <c r="AE180" s="811"/>
      <c r="AF180" s="56"/>
      <c r="AG180" s="811"/>
      <c r="AH180" s="750"/>
      <c r="AI180" s="750"/>
      <c r="AJ180" s="958"/>
      <c r="AK180" s="866"/>
      <c r="AL180" s="866"/>
      <c r="AM180" s="750"/>
      <c r="AN180" s="859"/>
      <c r="AO180" s="36"/>
      <c r="AP180" s="35"/>
      <c r="AQ180" s="35"/>
      <c r="AR180" s="35"/>
      <c r="AS180" s="35"/>
      <c r="AT180" s="35"/>
      <c r="AU180" s="35"/>
      <c r="AV180" s="35"/>
      <c r="AW180" s="35"/>
      <c r="AX180" s="35"/>
      <c r="AY180" s="35"/>
      <c r="AZ180" s="34"/>
      <c r="BA180" s="33"/>
      <c r="BB180" s="32"/>
      <c r="BC180" s="32"/>
      <c r="BD180" s="32"/>
      <c r="BE180" s="31"/>
    </row>
    <row r="181" spans="1:57" ht="36.75" customHeight="1" thickBot="1">
      <c r="A181" s="954"/>
      <c r="B181" s="1135"/>
      <c r="C181" s="955"/>
      <c r="D181" s="811"/>
      <c r="E181" s="811"/>
      <c r="F181" s="811"/>
      <c r="G181" s="811"/>
      <c r="H181" s="864" t="s">
        <v>573</v>
      </c>
      <c r="I181" s="63" t="s">
        <v>538</v>
      </c>
      <c r="J181" s="877"/>
      <c r="K181" s="803"/>
      <c r="L181" s="750"/>
      <c r="M181" s="767"/>
      <c r="N181" s="797"/>
      <c r="O181" s="811"/>
      <c r="P181" s="26" t="s">
        <v>556</v>
      </c>
      <c r="Q181" s="22" t="s">
        <v>557</v>
      </c>
      <c r="R181" s="55">
        <f>+IFERROR(VLOOKUP(Q181,[7]DATOS!$E$2:$F$17,2,FALSE),"")</f>
        <v>15</v>
      </c>
      <c r="S181" s="816"/>
      <c r="T181" s="816"/>
      <c r="U181" s="816"/>
      <c r="V181" s="816"/>
      <c r="W181" s="816"/>
      <c r="X181" s="816"/>
      <c r="Y181" s="811"/>
      <c r="Z181" s="744"/>
      <c r="AA181" s="750"/>
      <c r="AB181" s="760"/>
      <c r="AC181" s="760"/>
      <c r="AD181" s="760"/>
      <c r="AE181" s="811"/>
      <c r="AF181" s="56"/>
      <c r="AG181" s="811"/>
      <c r="AH181" s="750"/>
      <c r="AI181" s="750"/>
      <c r="AJ181" s="958"/>
      <c r="AK181" s="866"/>
      <c r="AL181" s="866"/>
      <c r="AM181" s="750"/>
      <c r="AN181" s="859"/>
      <c r="AO181" s="36"/>
      <c r="AP181" s="35"/>
      <c r="AQ181" s="35"/>
      <c r="AR181" s="35"/>
      <c r="AS181" s="35"/>
      <c r="AT181" s="35"/>
      <c r="AU181" s="35"/>
      <c r="AV181" s="35"/>
      <c r="AW181" s="35"/>
      <c r="AX181" s="35"/>
      <c r="AY181" s="35"/>
      <c r="AZ181" s="34"/>
      <c r="BA181" s="33"/>
      <c r="BB181" s="32"/>
      <c r="BC181" s="32"/>
      <c r="BD181" s="32"/>
      <c r="BE181" s="31"/>
    </row>
    <row r="182" spans="1:57" ht="36.75" customHeight="1" thickBot="1">
      <c r="A182" s="954"/>
      <c r="B182" s="1135"/>
      <c r="C182" s="955"/>
      <c r="D182" s="811"/>
      <c r="E182" s="811"/>
      <c r="F182" s="811"/>
      <c r="G182" s="811"/>
      <c r="H182" s="953"/>
      <c r="I182" s="63" t="s">
        <v>538</v>
      </c>
      <c r="J182" s="877"/>
      <c r="K182" s="803"/>
      <c r="L182" s="750"/>
      <c r="M182" s="767"/>
      <c r="N182" s="797"/>
      <c r="O182" s="811"/>
      <c r="P182" s="26" t="s">
        <v>560</v>
      </c>
      <c r="Q182" s="22" t="s">
        <v>561</v>
      </c>
      <c r="R182" s="55">
        <f>+IFERROR(VLOOKUP(Q182,[7]DATOS!$E$2:$F$17,2,FALSE),"")</f>
        <v>15</v>
      </c>
      <c r="S182" s="816"/>
      <c r="T182" s="816"/>
      <c r="U182" s="816"/>
      <c r="V182" s="816"/>
      <c r="W182" s="816"/>
      <c r="X182" s="816"/>
      <c r="Y182" s="811"/>
      <c r="Z182" s="744"/>
      <c r="AA182" s="750"/>
      <c r="AB182" s="760"/>
      <c r="AC182" s="760"/>
      <c r="AD182" s="760"/>
      <c r="AE182" s="811"/>
      <c r="AF182" s="56"/>
      <c r="AG182" s="811"/>
      <c r="AH182" s="750"/>
      <c r="AI182" s="750"/>
      <c r="AJ182" s="958"/>
      <c r="AK182" s="866"/>
      <c r="AL182" s="866"/>
      <c r="AM182" s="750"/>
      <c r="AN182" s="859"/>
      <c r="AO182" s="36"/>
      <c r="AP182" s="35"/>
      <c r="AQ182" s="35"/>
      <c r="AR182" s="35"/>
      <c r="AS182" s="35"/>
      <c r="AT182" s="35"/>
      <c r="AU182" s="35"/>
      <c r="AV182" s="35"/>
      <c r="AW182" s="35"/>
      <c r="AX182" s="35"/>
      <c r="AY182" s="35"/>
      <c r="AZ182" s="34"/>
      <c r="BA182" s="33"/>
      <c r="BB182" s="32"/>
      <c r="BC182" s="32"/>
      <c r="BD182" s="32"/>
      <c r="BE182" s="31"/>
    </row>
    <row r="183" spans="1:57" ht="36.75" customHeight="1" thickBot="1">
      <c r="A183" s="954"/>
      <c r="B183" s="1135"/>
      <c r="C183" s="955"/>
      <c r="D183" s="811"/>
      <c r="E183" s="811"/>
      <c r="F183" s="811"/>
      <c r="G183" s="811"/>
      <c r="H183" s="865"/>
      <c r="I183" s="63" t="s">
        <v>538</v>
      </c>
      <c r="J183" s="877"/>
      <c r="K183" s="803"/>
      <c r="L183" s="750"/>
      <c r="M183" s="767"/>
      <c r="N183" s="797"/>
      <c r="O183" s="811"/>
      <c r="P183" s="26" t="s">
        <v>563</v>
      </c>
      <c r="Q183" s="22" t="s">
        <v>564</v>
      </c>
      <c r="R183" s="55">
        <f>+IFERROR(VLOOKUP(Q183,[7]DATOS!$E$2:$F$17,2,FALSE),"")</f>
        <v>15</v>
      </c>
      <c r="S183" s="816"/>
      <c r="T183" s="816"/>
      <c r="U183" s="816"/>
      <c r="V183" s="816"/>
      <c r="W183" s="816"/>
      <c r="X183" s="816"/>
      <c r="Y183" s="811"/>
      <c r="Z183" s="744"/>
      <c r="AA183" s="750"/>
      <c r="AB183" s="760"/>
      <c r="AC183" s="760"/>
      <c r="AD183" s="760"/>
      <c r="AE183" s="811"/>
      <c r="AF183" s="56"/>
      <c r="AG183" s="811"/>
      <c r="AH183" s="750"/>
      <c r="AI183" s="750"/>
      <c r="AJ183" s="958"/>
      <c r="AK183" s="866"/>
      <c r="AL183" s="866"/>
      <c r="AM183" s="750"/>
      <c r="AN183" s="859"/>
      <c r="AO183" s="36"/>
      <c r="AP183" s="35"/>
      <c r="AQ183" s="35"/>
      <c r="AR183" s="35"/>
      <c r="AS183" s="35"/>
      <c r="AT183" s="35"/>
      <c r="AU183" s="35"/>
      <c r="AV183" s="35"/>
      <c r="AW183" s="35"/>
      <c r="AX183" s="35"/>
      <c r="AY183" s="35"/>
      <c r="AZ183" s="34"/>
      <c r="BA183" s="33"/>
      <c r="BB183" s="32"/>
      <c r="BC183" s="32"/>
      <c r="BD183" s="32"/>
      <c r="BE183" s="31"/>
    </row>
    <row r="184" spans="1:57" ht="36.75" customHeight="1" thickBot="1">
      <c r="A184" s="954"/>
      <c r="B184" s="1135"/>
      <c r="C184" s="955"/>
      <c r="D184" s="811"/>
      <c r="E184" s="811"/>
      <c r="F184" s="811"/>
      <c r="G184" s="811"/>
      <c r="H184" s="746" t="s">
        <v>574</v>
      </c>
      <c r="I184" s="63" t="s">
        <v>538</v>
      </c>
      <c r="J184" s="877"/>
      <c r="K184" s="803"/>
      <c r="L184" s="750"/>
      <c r="M184" s="767"/>
      <c r="N184" s="797"/>
      <c r="O184" s="811"/>
      <c r="P184" s="26" t="s">
        <v>566</v>
      </c>
      <c r="Q184" s="22" t="s">
        <v>567</v>
      </c>
      <c r="R184" s="55">
        <f>+IFERROR(VLOOKUP(Q184,[7]DATOS!$E$2:$F$17,2,FALSE),"")</f>
        <v>15</v>
      </c>
      <c r="S184" s="816"/>
      <c r="T184" s="816"/>
      <c r="U184" s="816"/>
      <c r="V184" s="816"/>
      <c r="W184" s="816"/>
      <c r="X184" s="816"/>
      <c r="Y184" s="811"/>
      <c r="Z184" s="744"/>
      <c r="AA184" s="750"/>
      <c r="AB184" s="760"/>
      <c r="AC184" s="760"/>
      <c r="AD184" s="760"/>
      <c r="AE184" s="811"/>
      <c r="AF184" s="56"/>
      <c r="AG184" s="811"/>
      <c r="AH184" s="750"/>
      <c r="AI184" s="750"/>
      <c r="AJ184" s="958"/>
      <c r="AK184" s="866"/>
      <c r="AL184" s="866"/>
      <c r="AM184" s="750"/>
      <c r="AN184" s="859"/>
      <c r="AO184" s="36"/>
      <c r="AP184" s="35"/>
      <c r="AQ184" s="35"/>
      <c r="AR184" s="35"/>
      <c r="AS184" s="35"/>
      <c r="AT184" s="35"/>
      <c r="AU184" s="35"/>
      <c r="AV184" s="35"/>
      <c r="AW184" s="35"/>
      <c r="AX184" s="35"/>
      <c r="AY184" s="35"/>
      <c r="AZ184" s="34"/>
      <c r="BA184" s="33"/>
      <c r="BB184" s="32"/>
      <c r="BC184" s="32"/>
      <c r="BD184" s="32"/>
      <c r="BE184" s="31"/>
    </row>
    <row r="185" spans="1:57" ht="36.75" customHeight="1" thickBot="1">
      <c r="A185" s="954"/>
      <c r="B185" s="1135"/>
      <c r="C185" s="955"/>
      <c r="D185" s="811"/>
      <c r="E185" s="811"/>
      <c r="F185" s="811"/>
      <c r="G185" s="811"/>
      <c r="H185" s="746"/>
      <c r="I185" s="63" t="s">
        <v>538</v>
      </c>
      <c r="J185" s="877"/>
      <c r="K185" s="803"/>
      <c r="L185" s="750"/>
      <c r="M185" s="767"/>
      <c r="N185" s="886"/>
      <c r="O185" s="811"/>
      <c r="P185" s="26" t="s">
        <v>569</v>
      </c>
      <c r="Q185" s="26" t="s">
        <v>570</v>
      </c>
      <c r="R185" s="55">
        <f>+IFERROR(VLOOKUP(Q185,[7]DATOS!$E$2:$F$17,2,FALSE),"")</f>
        <v>10</v>
      </c>
      <c r="S185" s="816"/>
      <c r="T185" s="816"/>
      <c r="U185" s="816"/>
      <c r="V185" s="816"/>
      <c r="W185" s="816"/>
      <c r="X185" s="816"/>
      <c r="Y185" s="811"/>
      <c r="Z185" s="753"/>
      <c r="AA185" s="751"/>
      <c r="AB185" s="760"/>
      <c r="AC185" s="760"/>
      <c r="AD185" s="760"/>
      <c r="AE185" s="811"/>
      <c r="AF185" s="56"/>
      <c r="AG185" s="811"/>
      <c r="AH185" s="750"/>
      <c r="AI185" s="750"/>
      <c r="AJ185" s="959"/>
      <c r="AK185" s="866"/>
      <c r="AL185" s="866"/>
      <c r="AM185" s="751"/>
      <c r="AN185" s="875"/>
      <c r="AO185" s="36"/>
      <c r="AP185" s="35"/>
      <c r="AQ185" s="35"/>
      <c r="AR185" s="35"/>
      <c r="AS185" s="35"/>
      <c r="AT185" s="35"/>
      <c r="AU185" s="35"/>
      <c r="AV185" s="35"/>
      <c r="AW185" s="35"/>
      <c r="AX185" s="35"/>
      <c r="AY185" s="35"/>
      <c r="AZ185" s="34"/>
      <c r="BA185" s="33"/>
      <c r="BB185" s="32"/>
      <c r="BC185" s="32"/>
      <c r="BD185" s="32"/>
      <c r="BE185" s="31"/>
    </row>
    <row r="186" spans="1:57" ht="45" customHeight="1" thickBot="1">
      <c r="A186" s="954"/>
      <c r="B186" s="1135"/>
      <c r="C186" s="955"/>
      <c r="D186" s="811"/>
      <c r="E186" s="811"/>
      <c r="F186" s="811"/>
      <c r="G186" s="811"/>
      <c r="H186" s="746"/>
      <c r="I186" s="63" t="s">
        <v>538</v>
      </c>
      <c r="J186" s="877"/>
      <c r="K186" s="803"/>
      <c r="L186" s="750"/>
      <c r="M186" s="767"/>
      <c r="N186" s="870" t="s">
        <v>659</v>
      </c>
      <c r="O186" s="811" t="s">
        <v>540</v>
      </c>
      <c r="P186" s="26" t="s">
        <v>541</v>
      </c>
      <c r="Q186" s="22" t="s">
        <v>542</v>
      </c>
      <c r="R186" s="55">
        <f>+IFERROR(VLOOKUP(Q186,[7]DATOS!$E$2:$F$17,2,FALSE),"")</f>
        <v>15</v>
      </c>
      <c r="S186" s="816">
        <f>SUM(R186:R192)</f>
        <v>100</v>
      </c>
      <c r="T186" s="816" t="str">
        <f>+IF(AND(S186&lt;=100,S186&gt;=96),"Fuerte",IF(AND(S186&lt;=95,S186&gt;=86),"Moderado",IF(AND(S186&lt;=85,J186&gt;=0),"Débil"," ")))</f>
        <v>Fuerte</v>
      </c>
      <c r="U186" s="816" t="s">
        <v>543</v>
      </c>
      <c r="V186" s="816" t="str">
        <f>IF(AND(EXACT(T186,"Fuerte"),(EXACT(U186,"Fuerte"))),"Fuerte",IF(AND(EXACT(T186,"Fuerte"),(EXACT(U186,"Moderado"))),"Moderado",IF(AND(EXACT(T186,"Fuerte"),(EXACT(U186,"Débil"))),"Débil",IF(AND(EXACT(T186,"Moderado"),(EXACT(U186,"Fuerte"))),"Moderado",IF(AND(EXACT(T186,"Moderado"),(EXACT(U186,"Moderado"))),"Moderado",IF(AND(EXACT(T186,"Moderado"),(EXACT(U186,"Débil"))),"Débil",IF(AND(EXACT(T186,"Débil"),(EXACT(U186,"Fuerte"))),"Débil",IF(AND(EXACT(T186,"Débil"),(EXACT(U186,"Moderado"))),"Débil",IF(AND(EXACT(T186,"Débil"),(EXACT(U186,"Débil"))),"Débil",)))))))))</f>
        <v>Fuerte</v>
      </c>
      <c r="W186" s="816">
        <f>IF(V186="Fuerte",100,IF(V186="Moderado",50,IF(V186="Débil",0)))</f>
        <v>100</v>
      </c>
      <c r="X186" s="816"/>
      <c r="Y186" s="811" t="s">
        <v>660</v>
      </c>
      <c r="Z186" s="816" t="s">
        <v>661</v>
      </c>
      <c r="AA186" s="811" t="s">
        <v>662</v>
      </c>
      <c r="AB186" s="760"/>
      <c r="AC186" s="760"/>
      <c r="AD186" s="760"/>
      <c r="AE186" s="811"/>
      <c r="AF186" s="56"/>
      <c r="AG186" s="811"/>
      <c r="AH186" s="750"/>
      <c r="AI186" s="750"/>
      <c r="AJ186" s="956" t="s">
        <v>663</v>
      </c>
      <c r="AK186" s="786">
        <v>43497</v>
      </c>
      <c r="AL186" s="786">
        <v>43830</v>
      </c>
      <c r="AM186" s="780" t="s">
        <v>664</v>
      </c>
      <c r="AN186" s="873" t="s">
        <v>665</v>
      </c>
      <c r="AO186" s="36"/>
      <c r="AP186" s="35"/>
      <c r="AQ186" s="35"/>
      <c r="AR186" s="35"/>
      <c r="AS186" s="35"/>
      <c r="AT186" s="35"/>
      <c r="AU186" s="35"/>
      <c r="AV186" s="35"/>
      <c r="AW186" s="35"/>
      <c r="AX186" s="35"/>
      <c r="AY186" s="35"/>
      <c r="AZ186" s="34"/>
      <c r="BA186" s="33"/>
      <c r="BB186" s="32"/>
      <c r="BC186" s="32"/>
      <c r="BD186" s="32"/>
      <c r="BE186" s="31"/>
    </row>
    <row r="187" spans="1:57" ht="31.5" customHeight="1" thickBot="1">
      <c r="A187" s="954"/>
      <c r="B187" s="1135"/>
      <c r="C187" s="955"/>
      <c r="D187" s="811"/>
      <c r="E187" s="811"/>
      <c r="F187" s="811"/>
      <c r="G187" s="811"/>
      <c r="H187" s="746" t="s">
        <v>575</v>
      </c>
      <c r="I187" s="63" t="s">
        <v>538</v>
      </c>
      <c r="J187" s="877"/>
      <c r="K187" s="803"/>
      <c r="L187" s="750"/>
      <c r="M187" s="767"/>
      <c r="N187" s="870"/>
      <c r="O187" s="811"/>
      <c r="P187" s="26" t="s">
        <v>553</v>
      </c>
      <c r="Q187" s="22" t="s">
        <v>554</v>
      </c>
      <c r="R187" s="55">
        <f>+IFERROR(VLOOKUP(Q187,[7]DATOS!$E$2:$F$17,2,FALSE),"")</f>
        <v>15</v>
      </c>
      <c r="S187" s="816"/>
      <c r="T187" s="816"/>
      <c r="U187" s="816"/>
      <c r="V187" s="816"/>
      <c r="W187" s="816"/>
      <c r="X187" s="816"/>
      <c r="Y187" s="811"/>
      <c r="Z187" s="816"/>
      <c r="AA187" s="811"/>
      <c r="AB187" s="760"/>
      <c r="AC187" s="760"/>
      <c r="AD187" s="760"/>
      <c r="AE187" s="811"/>
      <c r="AF187" s="56"/>
      <c r="AG187" s="811"/>
      <c r="AH187" s="750"/>
      <c r="AI187" s="750"/>
      <c r="AJ187" s="775"/>
      <c r="AK187" s="772"/>
      <c r="AL187" s="772"/>
      <c r="AM187" s="750"/>
      <c r="AN187" s="873"/>
      <c r="AO187" s="36"/>
      <c r="AP187" s="35"/>
      <c r="AQ187" s="35"/>
      <c r="AR187" s="35"/>
      <c r="AS187" s="35"/>
      <c r="AT187" s="35"/>
      <c r="AU187" s="35"/>
      <c r="AV187" s="35"/>
      <c r="AW187" s="35"/>
      <c r="AX187" s="35"/>
      <c r="AY187" s="35"/>
      <c r="AZ187" s="34"/>
      <c r="BA187" s="33"/>
      <c r="BB187" s="32"/>
      <c r="BC187" s="32"/>
      <c r="BD187" s="32"/>
      <c r="BE187" s="31"/>
    </row>
    <row r="188" spans="1:57" ht="31.5" customHeight="1" thickBot="1">
      <c r="A188" s="954"/>
      <c r="B188" s="1135"/>
      <c r="C188" s="955"/>
      <c r="D188" s="811"/>
      <c r="E188" s="811"/>
      <c r="F188" s="811"/>
      <c r="G188" s="811"/>
      <c r="H188" s="746"/>
      <c r="I188" s="63" t="s">
        <v>538</v>
      </c>
      <c r="J188" s="877"/>
      <c r="K188" s="803"/>
      <c r="L188" s="750"/>
      <c r="M188" s="767"/>
      <c r="N188" s="870"/>
      <c r="O188" s="811"/>
      <c r="P188" s="26" t="s">
        <v>556</v>
      </c>
      <c r="Q188" s="22" t="s">
        <v>557</v>
      </c>
      <c r="R188" s="55">
        <f>+IFERROR(VLOOKUP(Q188,[7]DATOS!$E$2:$F$17,2,FALSE),"")</f>
        <v>15</v>
      </c>
      <c r="S188" s="816"/>
      <c r="T188" s="816"/>
      <c r="U188" s="816"/>
      <c r="V188" s="816"/>
      <c r="W188" s="816"/>
      <c r="X188" s="816"/>
      <c r="Y188" s="811"/>
      <c r="Z188" s="816"/>
      <c r="AA188" s="811"/>
      <c r="AB188" s="760"/>
      <c r="AC188" s="760"/>
      <c r="AD188" s="760"/>
      <c r="AE188" s="811"/>
      <c r="AF188" s="56"/>
      <c r="AG188" s="811"/>
      <c r="AH188" s="750"/>
      <c r="AI188" s="750"/>
      <c r="AJ188" s="775"/>
      <c r="AK188" s="772"/>
      <c r="AL188" s="772"/>
      <c r="AM188" s="750"/>
      <c r="AN188" s="873"/>
      <c r="AO188" s="36"/>
      <c r="AP188" s="35"/>
      <c r="AQ188" s="35"/>
      <c r="AR188" s="35"/>
      <c r="AS188" s="35"/>
      <c r="AT188" s="35"/>
      <c r="AU188" s="35"/>
      <c r="AV188" s="35"/>
      <c r="AW188" s="35"/>
      <c r="AX188" s="35"/>
      <c r="AY188" s="35"/>
      <c r="AZ188" s="34"/>
      <c r="BA188" s="33"/>
      <c r="BB188" s="32"/>
      <c r="BC188" s="32"/>
      <c r="BD188" s="32"/>
      <c r="BE188" s="31"/>
    </row>
    <row r="189" spans="1:57" ht="31.5" customHeight="1" thickBot="1">
      <c r="A189" s="954"/>
      <c r="B189" s="1135"/>
      <c r="C189" s="955"/>
      <c r="D189" s="811"/>
      <c r="E189" s="811"/>
      <c r="F189" s="811"/>
      <c r="G189" s="811"/>
      <c r="H189" s="746"/>
      <c r="I189" s="63" t="s">
        <v>538</v>
      </c>
      <c r="J189" s="877"/>
      <c r="K189" s="803"/>
      <c r="L189" s="750"/>
      <c r="M189" s="767"/>
      <c r="N189" s="870"/>
      <c r="O189" s="811"/>
      <c r="P189" s="26" t="s">
        <v>560</v>
      </c>
      <c r="Q189" s="22" t="s">
        <v>561</v>
      </c>
      <c r="R189" s="55">
        <f>+IFERROR(VLOOKUP(Q189,[7]DATOS!$E$2:$F$17,2,FALSE),"")</f>
        <v>15</v>
      </c>
      <c r="S189" s="816"/>
      <c r="T189" s="816"/>
      <c r="U189" s="816"/>
      <c r="V189" s="816"/>
      <c r="W189" s="816"/>
      <c r="X189" s="816"/>
      <c r="Y189" s="811"/>
      <c r="Z189" s="816"/>
      <c r="AA189" s="811"/>
      <c r="AB189" s="760"/>
      <c r="AC189" s="760"/>
      <c r="AD189" s="760"/>
      <c r="AE189" s="811"/>
      <c r="AF189" s="56"/>
      <c r="AG189" s="811"/>
      <c r="AH189" s="750"/>
      <c r="AI189" s="750"/>
      <c r="AJ189" s="775"/>
      <c r="AK189" s="772"/>
      <c r="AL189" s="772"/>
      <c r="AM189" s="750"/>
      <c r="AN189" s="873"/>
      <c r="AO189" s="36"/>
      <c r="AP189" s="35"/>
      <c r="AQ189" s="35"/>
      <c r="AR189" s="35"/>
      <c r="AS189" s="35"/>
      <c r="AT189" s="35"/>
      <c r="AU189" s="35"/>
      <c r="AV189" s="35"/>
      <c r="AW189" s="35"/>
      <c r="AX189" s="35"/>
      <c r="AY189" s="35"/>
      <c r="AZ189" s="34"/>
      <c r="BA189" s="33"/>
      <c r="BB189" s="32"/>
      <c r="BC189" s="32"/>
      <c r="BD189" s="32"/>
      <c r="BE189" s="31"/>
    </row>
    <row r="190" spans="1:57" ht="31.5" customHeight="1" thickBot="1">
      <c r="A190" s="954"/>
      <c r="B190" s="1135"/>
      <c r="C190" s="955"/>
      <c r="D190" s="811"/>
      <c r="E190" s="811"/>
      <c r="F190" s="811"/>
      <c r="G190" s="811"/>
      <c r="H190" s="746" t="s">
        <v>576</v>
      </c>
      <c r="I190" s="63" t="s">
        <v>538</v>
      </c>
      <c r="J190" s="877"/>
      <c r="K190" s="803"/>
      <c r="L190" s="750"/>
      <c r="M190" s="767"/>
      <c r="N190" s="870"/>
      <c r="O190" s="811"/>
      <c r="P190" s="26" t="s">
        <v>563</v>
      </c>
      <c r="Q190" s="22" t="s">
        <v>564</v>
      </c>
      <c r="R190" s="55">
        <f>+IFERROR(VLOOKUP(Q190,[7]DATOS!$E$2:$F$17,2,FALSE),"")</f>
        <v>15</v>
      </c>
      <c r="S190" s="816"/>
      <c r="T190" s="816"/>
      <c r="U190" s="816"/>
      <c r="V190" s="816"/>
      <c r="W190" s="816"/>
      <c r="X190" s="816"/>
      <c r="Y190" s="811"/>
      <c r="Z190" s="816"/>
      <c r="AA190" s="811"/>
      <c r="AB190" s="760"/>
      <c r="AC190" s="760"/>
      <c r="AD190" s="760"/>
      <c r="AE190" s="811"/>
      <c r="AF190" s="56"/>
      <c r="AG190" s="811"/>
      <c r="AH190" s="750"/>
      <c r="AI190" s="750"/>
      <c r="AJ190" s="775"/>
      <c r="AK190" s="772"/>
      <c r="AL190" s="772"/>
      <c r="AM190" s="750"/>
      <c r="AN190" s="873"/>
      <c r="AO190" s="36"/>
      <c r="AP190" s="35"/>
      <c r="AQ190" s="35"/>
      <c r="AR190" s="35"/>
      <c r="AS190" s="35"/>
      <c r="AT190" s="35"/>
      <c r="AU190" s="35"/>
      <c r="AV190" s="35"/>
      <c r="AW190" s="35"/>
      <c r="AX190" s="35"/>
      <c r="AY190" s="35"/>
      <c r="AZ190" s="34"/>
      <c r="BA190" s="33"/>
      <c r="BB190" s="32"/>
      <c r="BC190" s="32"/>
      <c r="BD190" s="32"/>
      <c r="BE190" s="31"/>
    </row>
    <row r="191" spans="1:57" ht="31.5" customHeight="1" thickBot="1">
      <c r="A191" s="954"/>
      <c r="B191" s="1135"/>
      <c r="C191" s="955"/>
      <c r="D191" s="811"/>
      <c r="E191" s="811"/>
      <c r="F191" s="811"/>
      <c r="G191" s="811"/>
      <c r="H191" s="746"/>
      <c r="I191" s="63" t="s">
        <v>538</v>
      </c>
      <c r="J191" s="877"/>
      <c r="K191" s="803"/>
      <c r="L191" s="750"/>
      <c r="M191" s="767"/>
      <c r="N191" s="870"/>
      <c r="O191" s="811"/>
      <c r="P191" s="26" t="s">
        <v>566</v>
      </c>
      <c r="Q191" s="22" t="s">
        <v>567</v>
      </c>
      <c r="R191" s="55">
        <f>+IFERROR(VLOOKUP(Q191,[7]DATOS!$E$2:$F$17,2,FALSE),"")</f>
        <v>15</v>
      </c>
      <c r="S191" s="816"/>
      <c r="T191" s="816"/>
      <c r="U191" s="816"/>
      <c r="V191" s="816"/>
      <c r="W191" s="816"/>
      <c r="X191" s="816"/>
      <c r="Y191" s="811"/>
      <c r="Z191" s="816"/>
      <c r="AA191" s="811"/>
      <c r="AB191" s="760"/>
      <c r="AC191" s="760"/>
      <c r="AD191" s="760"/>
      <c r="AE191" s="811"/>
      <c r="AF191" s="56"/>
      <c r="AG191" s="811"/>
      <c r="AH191" s="750"/>
      <c r="AI191" s="750"/>
      <c r="AJ191" s="775"/>
      <c r="AK191" s="772"/>
      <c r="AL191" s="772"/>
      <c r="AM191" s="750"/>
      <c r="AN191" s="873"/>
      <c r="AO191" s="36"/>
      <c r="AP191" s="35"/>
      <c r="AQ191" s="35"/>
      <c r="AR191" s="35"/>
      <c r="AS191" s="35"/>
      <c r="AT191" s="35"/>
      <c r="AU191" s="35"/>
      <c r="AV191" s="35"/>
      <c r="AW191" s="35"/>
      <c r="AX191" s="35"/>
      <c r="AY191" s="35"/>
      <c r="AZ191" s="34"/>
      <c r="BA191" s="33"/>
      <c r="BB191" s="32"/>
      <c r="BC191" s="32"/>
      <c r="BD191" s="32"/>
      <c r="BE191" s="31"/>
    </row>
    <row r="192" spans="1:57" ht="35.25" customHeight="1" thickBot="1">
      <c r="A192" s="954"/>
      <c r="B192" s="1135"/>
      <c r="C192" s="955"/>
      <c r="D192" s="811"/>
      <c r="E192" s="811"/>
      <c r="F192" s="811"/>
      <c r="G192" s="811"/>
      <c r="H192" s="746"/>
      <c r="I192" s="63" t="s">
        <v>538</v>
      </c>
      <c r="J192" s="877"/>
      <c r="K192" s="803"/>
      <c r="L192" s="750"/>
      <c r="M192" s="767"/>
      <c r="N192" s="870"/>
      <c r="O192" s="811"/>
      <c r="P192" s="26" t="s">
        <v>569</v>
      </c>
      <c r="Q192" s="26" t="s">
        <v>570</v>
      </c>
      <c r="R192" s="55">
        <f>+IFERROR(VLOOKUP(Q192,[7]DATOS!$E$2:$F$17,2,FALSE),"")</f>
        <v>10</v>
      </c>
      <c r="S192" s="816"/>
      <c r="T192" s="816"/>
      <c r="U192" s="816"/>
      <c r="V192" s="816"/>
      <c r="W192" s="816"/>
      <c r="X192" s="816"/>
      <c r="Y192" s="811"/>
      <c r="Z192" s="816"/>
      <c r="AA192" s="811"/>
      <c r="AB192" s="760"/>
      <c r="AC192" s="760"/>
      <c r="AD192" s="760"/>
      <c r="AE192" s="811"/>
      <c r="AF192" s="56"/>
      <c r="AG192" s="811"/>
      <c r="AH192" s="750"/>
      <c r="AI192" s="750"/>
      <c r="AJ192" s="776"/>
      <c r="AK192" s="773"/>
      <c r="AL192" s="773"/>
      <c r="AM192" s="751"/>
      <c r="AN192" s="873"/>
      <c r="AO192" s="36"/>
      <c r="AP192" s="35"/>
      <c r="AQ192" s="35"/>
      <c r="AR192" s="35"/>
      <c r="AS192" s="35"/>
      <c r="AT192" s="35"/>
      <c r="AU192" s="35"/>
      <c r="AV192" s="35"/>
      <c r="AW192" s="35"/>
      <c r="AX192" s="35"/>
      <c r="AY192" s="35"/>
      <c r="AZ192" s="34"/>
      <c r="BA192" s="33"/>
      <c r="BB192" s="32"/>
      <c r="BC192" s="32"/>
      <c r="BD192" s="32"/>
      <c r="BE192" s="31"/>
    </row>
    <row r="193" spans="1:57" ht="50.25" customHeight="1" thickBot="1">
      <c r="A193" s="954"/>
      <c r="B193" s="1135"/>
      <c r="C193" s="955"/>
      <c r="D193" s="811"/>
      <c r="E193" s="811"/>
      <c r="F193" s="811"/>
      <c r="G193" s="811"/>
      <c r="H193" s="746" t="s">
        <v>577</v>
      </c>
      <c r="I193" s="63" t="s">
        <v>538</v>
      </c>
      <c r="J193" s="877"/>
      <c r="K193" s="803"/>
      <c r="L193" s="750"/>
      <c r="M193" s="767"/>
      <c r="N193" s="870" t="s">
        <v>666</v>
      </c>
      <c r="O193" s="811" t="s">
        <v>540</v>
      </c>
      <c r="P193" s="26" t="s">
        <v>541</v>
      </c>
      <c r="Q193" s="22" t="s">
        <v>542</v>
      </c>
      <c r="R193" s="55">
        <f>+IFERROR(VLOOKUP(Q193,[7]DATOS!$E$2:$F$17,2,FALSE),"")</f>
        <v>15</v>
      </c>
      <c r="S193" s="816">
        <f>SUM(R193:R199)</f>
        <v>100</v>
      </c>
      <c r="T193" s="816" t="str">
        <f>+IF(AND(S193&lt;=100,S193&gt;=96),"Fuerte",IF(AND(S193&lt;=95,S193&gt;=86),"Moderado",IF(AND(S193&lt;=85,J193&gt;=0),"Débil"," ")))</f>
        <v>Fuerte</v>
      </c>
      <c r="U193" s="816" t="s">
        <v>543</v>
      </c>
      <c r="V193" s="816" t="str">
        <f>IF(AND(EXACT(T193,"Fuerte"),(EXACT(U193,"Fuerte"))),"Fuerte",IF(AND(EXACT(T193,"Fuerte"),(EXACT(U193,"Moderado"))),"Moderado",IF(AND(EXACT(T193,"Fuerte"),(EXACT(U193,"Débil"))),"Débil",IF(AND(EXACT(T193,"Moderado"),(EXACT(U193,"Fuerte"))),"Moderado",IF(AND(EXACT(T193,"Moderado"),(EXACT(U193,"Moderado"))),"Moderado",IF(AND(EXACT(T193,"Moderado"),(EXACT(U193,"Débil"))),"Débil",IF(AND(EXACT(T193,"Débil"),(EXACT(U193,"Fuerte"))),"Débil",IF(AND(EXACT(T193,"Débil"),(EXACT(U193,"Moderado"))),"Débil",IF(AND(EXACT(T193,"Débil"),(EXACT(U193,"Débil"))),"Débil",)))))))))</f>
        <v>Fuerte</v>
      </c>
      <c r="W193" s="816">
        <f>IF(V193="Fuerte",100,IF(V193="Moderado",50,IF(V193="Débil",0)))</f>
        <v>100</v>
      </c>
      <c r="X193" s="816"/>
      <c r="Y193" s="811" t="s">
        <v>667</v>
      </c>
      <c r="Z193" s="816" t="s">
        <v>661</v>
      </c>
      <c r="AA193" s="811" t="s">
        <v>668</v>
      </c>
      <c r="AB193" s="760"/>
      <c r="AC193" s="760"/>
      <c r="AD193" s="760"/>
      <c r="AE193" s="811"/>
      <c r="AF193" s="56"/>
      <c r="AG193" s="811"/>
      <c r="AH193" s="750"/>
      <c r="AI193" s="750"/>
      <c r="AJ193" s="770" t="s">
        <v>669</v>
      </c>
      <c r="AK193" s="866">
        <v>43497</v>
      </c>
      <c r="AL193" s="866">
        <v>43830</v>
      </c>
      <c r="AM193" s="811" t="s">
        <v>664</v>
      </c>
      <c r="AN193" s="873" t="s">
        <v>670</v>
      </c>
      <c r="AO193" s="36"/>
      <c r="AP193" s="35"/>
      <c r="AQ193" s="35"/>
      <c r="AR193" s="35"/>
      <c r="AS193" s="35"/>
      <c r="AT193" s="35"/>
      <c r="AU193" s="35"/>
      <c r="AV193" s="35"/>
      <c r="AW193" s="35"/>
      <c r="AX193" s="35"/>
      <c r="AY193" s="35"/>
      <c r="AZ193" s="34"/>
      <c r="BA193" s="33"/>
      <c r="BB193" s="32"/>
      <c r="BC193" s="32"/>
      <c r="BD193" s="32"/>
      <c r="BE193" s="31"/>
    </row>
    <row r="194" spans="1:57" ht="52.5" customHeight="1" thickBot="1">
      <c r="A194" s="954"/>
      <c r="B194" s="1135"/>
      <c r="C194" s="955"/>
      <c r="D194" s="811"/>
      <c r="E194" s="811"/>
      <c r="F194" s="811"/>
      <c r="G194" s="811"/>
      <c r="H194" s="746"/>
      <c r="I194" s="63" t="s">
        <v>538</v>
      </c>
      <c r="J194" s="877"/>
      <c r="K194" s="803"/>
      <c r="L194" s="750"/>
      <c r="M194" s="767"/>
      <c r="N194" s="870"/>
      <c r="O194" s="811"/>
      <c r="P194" s="26" t="s">
        <v>553</v>
      </c>
      <c r="Q194" s="22" t="s">
        <v>554</v>
      </c>
      <c r="R194" s="55">
        <f>+IFERROR(VLOOKUP(Q194,[7]DATOS!$E$2:$F$17,2,FALSE),"")</f>
        <v>15</v>
      </c>
      <c r="S194" s="816"/>
      <c r="T194" s="816"/>
      <c r="U194" s="816"/>
      <c r="V194" s="816"/>
      <c r="W194" s="816"/>
      <c r="X194" s="816"/>
      <c r="Y194" s="811"/>
      <c r="Z194" s="816"/>
      <c r="AA194" s="811"/>
      <c r="AB194" s="760"/>
      <c r="AC194" s="760"/>
      <c r="AD194" s="760"/>
      <c r="AE194" s="811"/>
      <c r="AF194" s="56"/>
      <c r="AG194" s="811"/>
      <c r="AH194" s="750"/>
      <c r="AI194" s="750"/>
      <c r="AJ194" s="907"/>
      <c r="AK194" s="866"/>
      <c r="AL194" s="866"/>
      <c r="AM194" s="811"/>
      <c r="AN194" s="873"/>
      <c r="AO194" s="36"/>
      <c r="AP194" s="35"/>
      <c r="AQ194" s="35"/>
      <c r="AR194" s="35"/>
      <c r="AS194" s="35"/>
      <c r="AT194" s="35"/>
      <c r="AU194" s="35"/>
      <c r="AV194" s="35"/>
      <c r="AW194" s="35"/>
      <c r="AX194" s="35"/>
      <c r="AY194" s="35"/>
      <c r="AZ194" s="34"/>
      <c r="BA194" s="33"/>
      <c r="BB194" s="32"/>
      <c r="BC194" s="32"/>
      <c r="BD194" s="32"/>
      <c r="BE194" s="31"/>
    </row>
    <row r="195" spans="1:57" ht="35.25" customHeight="1" thickBot="1">
      <c r="A195" s="954"/>
      <c r="B195" s="1135"/>
      <c r="C195" s="955"/>
      <c r="D195" s="811"/>
      <c r="E195" s="811"/>
      <c r="F195" s="811"/>
      <c r="G195" s="811"/>
      <c r="H195" s="746"/>
      <c r="I195" s="63" t="s">
        <v>538</v>
      </c>
      <c r="J195" s="877"/>
      <c r="K195" s="803"/>
      <c r="L195" s="750"/>
      <c r="M195" s="767"/>
      <c r="N195" s="870"/>
      <c r="O195" s="811"/>
      <c r="P195" s="26" t="s">
        <v>556</v>
      </c>
      <c r="Q195" s="22" t="s">
        <v>557</v>
      </c>
      <c r="R195" s="55">
        <f>+IFERROR(VLOOKUP(Q195,[7]DATOS!$E$2:$F$17,2,FALSE),"")</f>
        <v>15</v>
      </c>
      <c r="S195" s="816"/>
      <c r="T195" s="816"/>
      <c r="U195" s="816"/>
      <c r="V195" s="816"/>
      <c r="W195" s="816"/>
      <c r="X195" s="816"/>
      <c r="Y195" s="811"/>
      <c r="Z195" s="816"/>
      <c r="AA195" s="811"/>
      <c r="AB195" s="760"/>
      <c r="AC195" s="760"/>
      <c r="AD195" s="760"/>
      <c r="AE195" s="811"/>
      <c r="AF195" s="56"/>
      <c r="AG195" s="811"/>
      <c r="AH195" s="750"/>
      <c r="AI195" s="750"/>
      <c r="AJ195" s="907"/>
      <c r="AK195" s="866"/>
      <c r="AL195" s="866"/>
      <c r="AM195" s="811"/>
      <c r="AN195" s="873"/>
      <c r="AO195" s="36"/>
      <c r="AP195" s="35"/>
      <c r="AQ195" s="35"/>
      <c r="AR195" s="35"/>
      <c r="AS195" s="35"/>
      <c r="AT195" s="35"/>
      <c r="AU195" s="35"/>
      <c r="AV195" s="35"/>
      <c r="AW195" s="35"/>
      <c r="AX195" s="35"/>
      <c r="AY195" s="35"/>
      <c r="AZ195" s="34"/>
      <c r="BA195" s="33"/>
      <c r="BB195" s="32"/>
      <c r="BC195" s="32"/>
      <c r="BD195" s="32"/>
      <c r="BE195" s="31"/>
    </row>
    <row r="196" spans="1:57" ht="35.25" customHeight="1" thickBot="1">
      <c r="A196" s="954"/>
      <c r="B196" s="1135"/>
      <c r="C196" s="955"/>
      <c r="D196" s="811"/>
      <c r="E196" s="811"/>
      <c r="F196" s="811"/>
      <c r="G196" s="811"/>
      <c r="H196" s="746" t="s">
        <v>578</v>
      </c>
      <c r="I196" s="63" t="s">
        <v>538</v>
      </c>
      <c r="J196" s="877"/>
      <c r="K196" s="803"/>
      <c r="L196" s="750"/>
      <c r="M196" s="767"/>
      <c r="N196" s="870"/>
      <c r="O196" s="811"/>
      <c r="P196" s="26" t="s">
        <v>560</v>
      </c>
      <c r="Q196" s="22" t="s">
        <v>561</v>
      </c>
      <c r="R196" s="55">
        <f>+IFERROR(VLOOKUP(Q196,[7]DATOS!$E$2:$F$17,2,FALSE),"")</f>
        <v>15</v>
      </c>
      <c r="S196" s="816"/>
      <c r="T196" s="816"/>
      <c r="U196" s="816"/>
      <c r="V196" s="816"/>
      <c r="W196" s="816"/>
      <c r="X196" s="816"/>
      <c r="Y196" s="811"/>
      <c r="Z196" s="816"/>
      <c r="AA196" s="811"/>
      <c r="AB196" s="760"/>
      <c r="AC196" s="760"/>
      <c r="AD196" s="760"/>
      <c r="AE196" s="811"/>
      <c r="AF196" s="56"/>
      <c r="AG196" s="811"/>
      <c r="AH196" s="750"/>
      <c r="AI196" s="750"/>
      <c r="AJ196" s="907"/>
      <c r="AK196" s="866"/>
      <c r="AL196" s="866"/>
      <c r="AM196" s="811"/>
      <c r="AN196" s="873"/>
      <c r="AO196" s="36"/>
      <c r="AP196" s="35"/>
      <c r="AQ196" s="35"/>
      <c r="AR196" s="35"/>
      <c r="AS196" s="35"/>
      <c r="AT196" s="35"/>
      <c r="AU196" s="35"/>
      <c r="AV196" s="35"/>
      <c r="AW196" s="35"/>
      <c r="AX196" s="35"/>
      <c r="AY196" s="35"/>
      <c r="AZ196" s="34"/>
      <c r="BA196" s="33"/>
      <c r="BB196" s="32"/>
      <c r="BC196" s="32"/>
      <c r="BD196" s="32"/>
      <c r="BE196" s="31"/>
    </row>
    <row r="197" spans="1:57" ht="35.25" customHeight="1" thickBot="1">
      <c r="A197" s="954"/>
      <c r="B197" s="1135"/>
      <c r="C197" s="955"/>
      <c r="D197" s="811"/>
      <c r="E197" s="811"/>
      <c r="F197" s="811"/>
      <c r="G197" s="811"/>
      <c r="H197" s="746"/>
      <c r="I197" s="63" t="s">
        <v>538</v>
      </c>
      <c r="J197" s="877"/>
      <c r="K197" s="803"/>
      <c r="L197" s="750"/>
      <c r="M197" s="767"/>
      <c r="N197" s="870"/>
      <c r="O197" s="811"/>
      <c r="P197" s="26" t="s">
        <v>563</v>
      </c>
      <c r="Q197" s="22" t="s">
        <v>564</v>
      </c>
      <c r="R197" s="55">
        <f>+IFERROR(VLOOKUP(Q197,[7]DATOS!$E$2:$F$17,2,FALSE),"")</f>
        <v>15</v>
      </c>
      <c r="S197" s="816"/>
      <c r="T197" s="816"/>
      <c r="U197" s="816"/>
      <c r="V197" s="816"/>
      <c r="W197" s="816"/>
      <c r="X197" s="816"/>
      <c r="Y197" s="811"/>
      <c r="Z197" s="816"/>
      <c r="AA197" s="811"/>
      <c r="AB197" s="760"/>
      <c r="AC197" s="760"/>
      <c r="AD197" s="760"/>
      <c r="AE197" s="811"/>
      <c r="AF197" s="56"/>
      <c r="AG197" s="811"/>
      <c r="AH197" s="750"/>
      <c r="AI197" s="750"/>
      <c r="AJ197" s="907"/>
      <c r="AK197" s="866"/>
      <c r="AL197" s="866"/>
      <c r="AM197" s="811"/>
      <c r="AN197" s="873"/>
      <c r="AO197" s="36"/>
      <c r="AP197" s="35"/>
      <c r="AQ197" s="35"/>
      <c r="AR197" s="35"/>
      <c r="AS197" s="35"/>
      <c r="AT197" s="35"/>
      <c r="AU197" s="35"/>
      <c r="AV197" s="35"/>
      <c r="AW197" s="35"/>
      <c r="AX197" s="35"/>
      <c r="AY197" s="35"/>
      <c r="AZ197" s="34"/>
      <c r="BA197" s="33"/>
      <c r="BB197" s="32"/>
      <c r="BC197" s="32"/>
      <c r="BD197" s="32"/>
      <c r="BE197" s="31"/>
    </row>
    <row r="198" spans="1:57" ht="35.25" customHeight="1" thickBot="1">
      <c r="A198" s="954"/>
      <c r="B198" s="1135"/>
      <c r="C198" s="955"/>
      <c r="D198" s="811"/>
      <c r="E198" s="811"/>
      <c r="F198" s="811"/>
      <c r="G198" s="811"/>
      <c r="H198" s="746"/>
      <c r="I198" s="63" t="s">
        <v>538</v>
      </c>
      <c r="J198" s="877"/>
      <c r="K198" s="803"/>
      <c r="L198" s="750"/>
      <c r="M198" s="767"/>
      <c r="N198" s="870"/>
      <c r="O198" s="811"/>
      <c r="P198" s="26" t="s">
        <v>566</v>
      </c>
      <c r="Q198" s="22" t="s">
        <v>567</v>
      </c>
      <c r="R198" s="55">
        <f>+IFERROR(VLOOKUP(Q198,[7]DATOS!$E$2:$F$17,2,FALSE),"")</f>
        <v>15</v>
      </c>
      <c r="S198" s="816"/>
      <c r="T198" s="816"/>
      <c r="U198" s="816"/>
      <c r="V198" s="816"/>
      <c r="W198" s="816"/>
      <c r="X198" s="816"/>
      <c r="Y198" s="811"/>
      <c r="Z198" s="816"/>
      <c r="AA198" s="811"/>
      <c r="AB198" s="760"/>
      <c r="AC198" s="760"/>
      <c r="AD198" s="760"/>
      <c r="AE198" s="811"/>
      <c r="AF198" s="56"/>
      <c r="AG198" s="811"/>
      <c r="AH198" s="750"/>
      <c r="AI198" s="750"/>
      <c r="AJ198" s="907"/>
      <c r="AK198" s="866"/>
      <c r="AL198" s="866"/>
      <c r="AM198" s="811"/>
      <c r="AN198" s="873"/>
      <c r="AO198" s="36"/>
      <c r="AP198" s="35"/>
      <c r="AQ198" s="35"/>
      <c r="AR198" s="35"/>
      <c r="AS198" s="35"/>
      <c r="AT198" s="35"/>
      <c r="AU198" s="35"/>
      <c r="AV198" s="35"/>
      <c r="AW198" s="35"/>
      <c r="AX198" s="35"/>
      <c r="AY198" s="35"/>
      <c r="AZ198" s="34"/>
      <c r="BA198" s="33"/>
      <c r="BB198" s="32"/>
      <c r="BC198" s="32"/>
      <c r="BD198" s="32"/>
      <c r="BE198" s="31"/>
    </row>
    <row r="199" spans="1:57" ht="54.75" customHeight="1" thickBot="1">
      <c r="A199" s="954"/>
      <c r="B199" s="1135"/>
      <c r="C199" s="955"/>
      <c r="D199" s="811"/>
      <c r="E199" s="811"/>
      <c r="F199" s="811"/>
      <c r="G199" s="811"/>
      <c r="H199" s="746" t="s">
        <v>579</v>
      </c>
      <c r="I199" s="63" t="s">
        <v>538</v>
      </c>
      <c r="J199" s="877"/>
      <c r="K199" s="803"/>
      <c r="L199" s="750"/>
      <c r="M199" s="767"/>
      <c r="N199" s="870"/>
      <c r="O199" s="811"/>
      <c r="P199" s="26" t="s">
        <v>569</v>
      </c>
      <c r="Q199" s="26" t="s">
        <v>570</v>
      </c>
      <c r="R199" s="55">
        <f>+IFERROR(VLOOKUP(Q199,[7]DATOS!$E$2:$F$17,2,FALSE),"")</f>
        <v>10</v>
      </c>
      <c r="S199" s="816"/>
      <c r="T199" s="816"/>
      <c r="U199" s="816"/>
      <c r="V199" s="816"/>
      <c r="W199" s="816"/>
      <c r="X199" s="816"/>
      <c r="Y199" s="811"/>
      <c r="Z199" s="816"/>
      <c r="AA199" s="811"/>
      <c r="AB199" s="760"/>
      <c r="AC199" s="760"/>
      <c r="AD199" s="760"/>
      <c r="AE199" s="811"/>
      <c r="AF199" s="56"/>
      <c r="AG199" s="811"/>
      <c r="AH199" s="750"/>
      <c r="AI199" s="750"/>
      <c r="AJ199" s="907"/>
      <c r="AK199" s="866"/>
      <c r="AL199" s="866"/>
      <c r="AM199" s="811"/>
      <c r="AN199" s="873"/>
      <c r="AO199" s="36"/>
      <c r="AP199" s="35"/>
      <c r="AQ199" s="35"/>
      <c r="AR199" s="35"/>
      <c r="AS199" s="35"/>
      <c r="AT199" s="35"/>
      <c r="AU199" s="35"/>
      <c r="AV199" s="35"/>
      <c r="AW199" s="35"/>
      <c r="AX199" s="35"/>
      <c r="AY199" s="35"/>
      <c r="AZ199" s="34"/>
      <c r="BA199" s="33"/>
      <c r="BB199" s="32"/>
      <c r="BC199" s="32"/>
      <c r="BD199" s="32"/>
      <c r="BE199" s="31"/>
    </row>
    <row r="200" spans="1:57" ht="54.75" customHeight="1" thickBot="1">
      <c r="A200" s="954"/>
      <c r="B200" s="1135"/>
      <c r="C200" s="955"/>
      <c r="D200" s="811"/>
      <c r="E200" s="811"/>
      <c r="F200" s="811"/>
      <c r="G200" s="811"/>
      <c r="H200" s="746"/>
      <c r="I200" s="63" t="s">
        <v>538</v>
      </c>
      <c r="J200" s="877"/>
      <c r="K200" s="803"/>
      <c r="L200" s="750"/>
      <c r="M200" s="767"/>
      <c r="N200" s="870" t="s">
        <v>671</v>
      </c>
      <c r="O200" s="811" t="s">
        <v>540</v>
      </c>
      <c r="P200" s="26" t="s">
        <v>541</v>
      </c>
      <c r="Q200" s="22" t="s">
        <v>542</v>
      </c>
      <c r="R200" s="55">
        <f>+IFERROR(VLOOKUP(Q200,[8]DATOS!$E$2:$F$17,2,FALSE),"")</f>
        <v>15</v>
      </c>
      <c r="S200" s="816">
        <f>SUM(R200:R206)</f>
        <v>100</v>
      </c>
      <c r="T200" s="816" t="str">
        <f>+IF(AND(S200&lt;=100,S200&gt;=96),"Fuerte",IF(AND(S200&lt;=95,S200&gt;=86),"Moderado",IF(AND(S200&lt;=85,J200&gt;=0),"Débil"," ")))</f>
        <v>Fuerte</v>
      </c>
      <c r="U200" s="816" t="s">
        <v>543</v>
      </c>
      <c r="V200" s="816" t="str">
        <f>IF(AND(EXACT(T200,"Fuerte"),(EXACT(U200,"Fuerte"))),"Fuerte",IF(AND(EXACT(T200,"Fuerte"),(EXACT(U200,"Moderado"))),"Moderado",IF(AND(EXACT(T200,"Fuerte"),(EXACT(U200,"Débil"))),"Débil",IF(AND(EXACT(T200,"Moderado"),(EXACT(U200,"Fuerte"))),"Moderado",IF(AND(EXACT(T200,"Moderado"),(EXACT(U200,"Moderado"))),"Moderado",IF(AND(EXACT(T200,"Moderado"),(EXACT(U200,"Débil"))),"Débil",IF(AND(EXACT(T200,"Débil"),(EXACT(U200,"Fuerte"))),"Débil",IF(AND(EXACT(T200,"Débil"),(EXACT(U200,"Moderado"))),"Débil",IF(AND(EXACT(T200,"Débil"),(EXACT(U200,"Débil"))),"Débil",)))))))))</f>
        <v>Fuerte</v>
      </c>
      <c r="W200" s="816">
        <f>IF(V200="Fuerte",100,IF(V200="Moderado",50,IF(V200="Débil",0)))</f>
        <v>100</v>
      </c>
      <c r="X200" s="816"/>
      <c r="Y200" s="811" t="s">
        <v>672</v>
      </c>
      <c r="Z200" s="816" t="s">
        <v>597</v>
      </c>
      <c r="AA200" s="760" t="s">
        <v>673</v>
      </c>
      <c r="AB200" s="760"/>
      <c r="AC200" s="760"/>
      <c r="AD200" s="760"/>
      <c r="AE200" s="811"/>
      <c r="AF200" s="56"/>
      <c r="AG200" s="811"/>
      <c r="AH200" s="750"/>
      <c r="AI200" s="750"/>
      <c r="AJ200" s="770" t="s">
        <v>674</v>
      </c>
      <c r="AK200" s="866">
        <v>43466</v>
      </c>
      <c r="AL200" s="866">
        <v>43830</v>
      </c>
      <c r="AM200" s="770" t="s">
        <v>672</v>
      </c>
      <c r="AN200" s="933" t="s">
        <v>675</v>
      </c>
      <c r="AO200" s="36"/>
      <c r="AP200" s="35"/>
      <c r="AQ200" s="35"/>
      <c r="AR200" s="35"/>
      <c r="AS200" s="35"/>
      <c r="AT200" s="35"/>
      <c r="AU200" s="35"/>
      <c r="AV200" s="35"/>
      <c r="AW200" s="35"/>
      <c r="AX200" s="35"/>
      <c r="AY200" s="35"/>
      <c r="AZ200" s="34"/>
      <c r="BA200" s="33"/>
      <c r="BB200" s="32"/>
      <c r="BC200" s="32"/>
      <c r="BD200" s="32"/>
      <c r="BE200" s="31"/>
    </row>
    <row r="201" spans="1:57" ht="54.75" customHeight="1" thickBot="1">
      <c r="A201" s="954"/>
      <c r="B201" s="1135"/>
      <c r="C201" s="955"/>
      <c r="D201" s="811"/>
      <c r="E201" s="811"/>
      <c r="F201" s="811"/>
      <c r="G201" s="811"/>
      <c r="H201" s="746"/>
      <c r="I201" s="63" t="s">
        <v>538</v>
      </c>
      <c r="J201" s="877"/>
      <c r="K201" s="803"/>
      <c r="L201" s="750"/>
      <c r="M201" s="767"/>
      <c r="N201" s="870"/>
      <c r="O201" s="811"/>
      <c r="P201" s="26" t="s">
        <v>553</v>
      </c>
      <c r="Q201" s="22" t="s">
        <v>554</v>
      </c>
      <c r="R201" s="55">
        <f>+IFERROR(VLOOKUP(Q201,[8]DATOS!$E$2:$F$17,2,FALSE),"")</f>
        <v>15</v>
      </c>
      <c r="S201" s="816"/>
      <c r="T201" s="816"/>
      <c r="U201" s="816"/>
      <c r="V201" s="816"/>
      <c r="W201" s="816"/>
      <c r="X201" s="816"/>
      <c r="Y201" s="811"/>
      <c r="Z201" s="816"/>
      <c r="AA201" s="760"/>
      <c r="AB201" s="760"/>
      <c r="AC201" s="760"/>
      <c r="AD201" s="760"/>
      <c r="AE201" s="811"/>
      <c r="AF201" s="56"/>
      <c r="AG201" s="811"/>
      <c r="AH201" s="750"/>
      <c r="AI201" s="750"/>
      <c r="AJ201" s="770"/>
      <c r="AK201" s="866"/>
      <c r="AL201" s="866"/>
      <c r="AM201" s="770"/>
      <c r="AN201" s="933"/>
      <c r="AO201" s="36"/>
      <c r="AP201" s="35"/>
      <c r="AQ201" s="35"/>
      <c r="AR201" s="35"/>
      <c r="AS201" s="35"/>
      <c r="AT201" s="35"/>
      <c r="AU201" s="35"/>
      <c r="AV201" s="35"/>
      <c r="AW201" s="35"/>
      <c r="AX201" s="35"/>
      <c r="AY201" s="35"/>
      <c r="AZ201" s="34"/>
      <c r="BA201" s="33"/>
      <c r="BB201" s="32"/>
      <c r="BC201" s="32"/>
      <c r="BD201" s="32"/>
      <c r="BE201" s="31"/>
    </row>
    <row r="202" spans="1:57" ht="54.75" customHeight="1" thickBot="1">
      <c r="A202" s="954"/>
      <c r="B202" s="1135"/>
      <c r="C202" s="955"/>
      <c r="D202" s="811"/>
      <c r="E202" s="811"/>
      <c r="F202" s="811"/>
      <c r="G202" s="811"/>
      <c r="H202" s="746"/>
      <c r="I202" s="63" t="s">
        <v>538</v>
      </c>
      <c r="J202" s="877"/>
      <c r="K202" s="803"/>
      <c r="L202" s="750"/>
      <c r="M202" s="767"/>
      <c r="N202" s="870"/>
      <c r="O202" s="811"/>
      <c r="P202" s="26" t="s">
        <v>556</v>
      </c>
      <c r="Q202" s="22" t="s">
        <v>557</v>
      </c>
      <c r="R202" s="55">
        <f>+IFERROR(VLOOKUP(Q202,[8]DATOS!$E$2:$F$17,2,FALSE),"")</f>
        <v>15</v>
      </c>
      <c r="S202" s="816"/>
      <c r="T202" s="816"/>
      <c r="U202" s="816"/>
      <c r="V202" s="816"/>
      <c r="W202" s="816"/>
      <c r="X202" s="816"/>
      <c r="Y202" s="811"/>
      <c r="Z202" s="816"/>
      <c r="AA202" s="760"/>
      <c r="AB202" s="760"/>
      <c r="AC202" s="760"/>
      <c r="AD202" s="760"/>
      <c r="AE202" s="811"/>
      <c r="AF202" s="56"/>
      <c r="AG202" s="811"/>
      <c r="AH202" s="750"/>
      <c r="AI202" s="750"/>
      <c r="AJ202" s="770"/>
      <c r="AK202" s="866"/>
      <c r="AL202" s="866"/>
      <c r="AM202" s="770"/>
      <c r="AN202" s="933"/>
      <c r="AO202" s="36"/>
      <c r="AP202" s="35"/>
      <c r="AQ202" s="35"/>
      <c r="AR202" s="35"/>
      <c r="AS202" s="35"/>
      <c r="AT202" s="35"/>
      <c r="AU202" s="35"/>
      <c r="AV202" s="35"/>
      <c r="AW202" s="35"/>
      <c r="AX202" s="35"/>
      <c r="AY202" s="35"/>
      <c r="AZ202" s="34"/>
      <c r="BA202" s="33"/>
      <c r="BB202" s="32"/>
      <c r="BC202" s="32"/>
      <c r="BD202" s="32"/>
      <c r="BE202" s="31"/>
    </row>
    <row r="203" spans="1:57" ht="54.75" customHeight="1" thickBot="1">
      <c r="A203" s="954"/>
      <c r="B203" s="1135"/>
      <c r="C203" s="955"/>
      <c r="D203" s="811"/>
      <c r="E203" s="811"/>
      <c r="F203" s="811"/>
      <c r="G203" s="811"/>
      <c r="H203" s="746"/>
      <c r="I203" s="63" t="s">
        <v>538</v>
      </c>
      <c r="J203" s="877"/>
      <c r="K203" s="803"/>
      <c r="L203" s="750"/>
      <c r="M203" s="767"/>
      <c r="N203" s="870"/>
      <c r="O203" s="811"/>
      <c r="P203" s="26" t="s">
        <v>560</v>
      </c>
      <c r="Q203" s="22" t="s">
        <v>561</v>
      </c>
      <c r="R203" s="55">
        <f>+IFERROR(VLOOKUP(Q203,[8]DATOS!$E$2:$F$17,2,FALSE),"")</f>
        <v>15</v>
      </c>
      <c r="S203" s="816"/>
      <c r="T203" s="816"/>
      <c r="U203" s="816"/>
      <c r="V203" s="816"/>
      <c r="W203" s="816"/>
      <c r="X203" s="816"/>
      <c r="Y203" s="811"/>
      <c r="Z203" s="816"/>
      <c r="AA203" s="760"/>
      <c r="AB203" s="760"/>
      <c r="AC203" s="760"/>
      <c r="AD203" s="760"/>
      <c r="AE203" s="811"/>
      <c r="AF203" s="56"/>
      <c r="AG203" s="811"/>
      <c r="AH203" s="750"/>
      <c r="AI203" s="750"/>
      <c r="AJ203" s="770"/>
      <c r="AK203" s="866"/>
      <c r="AL203" s="866"/>
      <c r="AM203" s="770"/>
      <c r="AN203" s="933"/>
      <c r="AO203" s="36"/>
      <c r="AP203" s="35"/>
      <c r="AQ203" s="35"/>
      <c r="AR203" s="35"/>
      <c r="AS203" s="35"/>
      <c r="AT203" s="35"/>
      <c r="AU203" s="35"/>
      <c r="AV203" s="35"/>
      <c r="AW203" s="35"/>
      <c r="AX203" s="35"/>
      <c r="AY203" s="35"/>
      <c r="AZ203" s="34"/>
      <c r="BA203" s="33"/>
      <c r="BB203" s="32"/>
      <c r="BC203" s="32"/>
      <c r="BD203" s="32"/>
      <c r="BE203" s="31"/>
    </row>
    <row r="204" spans="1:57" ht="54.75" customHeight="1" thickBot="1">
      <c r="A204" s="954"/>
      <c r="B204" s="1135"/>
      <c r="C204" s="955"/>
      <c r="D204" s="811"/>
      <c r="E204" s="811"/>
      <c r="F204" s="811"/>
      <c r="G204" s="811"/>
      <c r="H204" s="746"/>
      <c r="I204" s="63" t="s">
        <v>538</v>
      </c>
      <c r="J204" s="877"/>
      <c r="K204" s="803"/>
      <c r="L204" s="750"/>
      <c r="M204" s="767"/>
      <c r="N204" s="870"/>
      <c r="O204" s="811"/>
      <c r="P204" s="26" t="s">
        <v>563</v>
      </c>
      <c r="Q204" s="22" t="s">
        <v>564</v>
      </c>
      <c r="R204" s="55">
        <f>+IFERROR(VLOOKUP(Q204,[8]DATOS!$E$2:$F$17,2,FALSE),"")</f>
        <v>15</v>
      </c>
      <c r="S204" s="816"/>
      <c r="T204" s="816"/>
      <c r="U204" s="816"/>
      <c r="V204" s="816"/>
      <c r="W204" s="816"/>
      <c r="X204" s="816"/>
      <c r="Y204" s="811"/>
      <c r="Z204" s="816"/>
      <c r="AA204" s="760"/>
      <c r="AB204" s="760"/>
      <c r="AC204" s="760"/>
      <c r="AD204" s="760"/>
      <c r="AE204" s="811"/>
      <c r="AF204" s="56"/>
      <c r="AG204" s="811"/>
      <c r="AH204" s="750"/>
      <c r="AI204" s="750"/>
      <c r="AJ204" s="770"/>
      <c r="AK204" s="866"/>
      <c r="AL204" s="866"/>
      <c r="AM204" s="770"/>
      <c r="AN204" s="933"/>
      <c r="AO204" s="36"/>
      <c r="AP204" s="35"/>
      <c r="AQ204" s="35"/>
      <c r="AR204" s="35"/>
      <c r="AS204" s="35"/>
      <c r="AT204" s="35"/>
      <c r="AU204" s="35"/>
      <c r="AV204" s="35"/>
      <c r="AW204" s="35"/>
      <c r="AX204" s="35"/>
      <c r="AY204" s="35"/>
      <c r="AZ204" s="34"/>
      <c r="BA204" s="33"/>
      <c r="BB204" s="32"/>
      <c r="BC204" s="32"/>
      <c r="BD204" s="32"/>
      <c r="BE204" s="31"/>
    </row>
    <row r="205" spans="1:57" ht="54.75" customHeight="1" thickBot="1">
      <c r="A205" s="954"/>
      <c r="B205" s="1135"/>
      <c r="C205" s="955"/>
      <c r="D205" s="811"/>
      <c r="E205" s="811"/>
      <c r="F205" s="811"/>
      <c r="G205" s="811"/>
      <c r="H205" s="746"/>
      <c r="I205" s="63" t="s">
        <v>538</v>
      </c>
      <c r="J205" s="877"/>
      <c r="K205" s="803"/>
      <c r="L205" s="750"/>
      <c r="M205" s="767"/>
      <c r="N205" s="870"/>
      <c r="O205" s="811"/>
      <c r="P205" s="26" t="s">
        <v>566</v>
      </c>
      <c r="Q205" s="22" t="s">
        <v>567</v>
      </c>
      <c r="R205" s="55">
        <f>+IFERROR(VLOOKUP(Q205,[8]DATOS!$E$2:$F$17,2,FALSE),"")</f>
        <v>15</v>
      </c>
      <c r="S205" s="816"/>
      <c r="T205" s="816"/>
      <c r="U205" s="816"/>
      <c r="V205" s="816"/>
      <c r="W205" s="816"/>
      <c r="X205" s="816"/>
      <c r="Y205" s="811"/>
      <c r="Z205" s="816"/>
      <c r="AA205" s="760"/>
      <c r="AB205" s="760"/>
      <c r="AC205" s="760"/>
      <c r="AD205" s="760"/>
      <c r="AE205" s="811"/>
      <c r="AF205" s="56"/>
      <c r="AG205" s="811"/>
      <c r="AH205" s="750"/>
      <c r="AI205" s="750"/>
      <c r="AJ205" s="770"/>
      <c r="AK205" s="866"/>
      <c r="AL205" s="866"/>
      <c r="AM205" s="770"/>
      <c r="AN205" s="933"/>
      <c r="AO205" s="36"/>
      <c r="AP205" s="35"/>
      <c r="AQ205" s="35"/>
      <c r="AR205" s="35"/>
      <c r="AS205" s="35"/>
      <c r="AT205" s="35"/>
      <c r="AU205" s="35"/>
      <c r="AV205" s="35"/>
      <c r="AW205" s="35"/>
      <c r="AX205" s="35"/>
      <c r="AY205" s="35"/>
      <c r="AZ205" s="34"/>
      <c r="BA205" s="33"/>
      <c r="BB205" s="32"/>
      <c r="BC205" s="32"/>
      <c r="BD205" s="32"/>
      <c r="BE205" s="31"/>
    </row>
    <row r="206" spans="1:57" ht="54.75" customHeight="1" thickBot="1">
      <c r="A206" s="954"/>
      <c r="B206" s="1135"/>
      <c r="C206" s="955"/>
      <c r="D206" s="811"/>
      <c r="E206" s="811"/>
      <c r="F206" s="811"/>
      <c r="G206" s="811"/>
      <c r="H206" s="746"/>
      <c r="I206" s="63" t="s">
        <v>538</v>
      </c>
      <c r="J206" s="877"/>
      <c r="K206" s="803"/>
      <c r="L206" s="750"/>
      <c r="M206" s="767"/>
      <c r="N206" s="870"/>
      <c r="O206" s="811"/>
      <c r="P206" s="26" t="s">
        <v>569</v>
      </c>
      <c r="Q206" s="26" t="s">
        <v>570</v>
      </c>
      <c r="R206" s="55">
        <f>+IFERROR(VLOOKUP(Q206,[8]DATOS!$E$2:$F$17,2,FALSE),"")</f>
        <v>10</v>
      </c>
      <c r="S206" s="816"/>
      <c r="T206" s="816"/>
      <c r="U206" s="816"/>
      <c r="V206" s="816"/>
      <c r="W206" s="816"/>
      <c r="X206" s="816"/>
      <c r="Y206" s="811"/>
      <c r="Z206" s="816"/>
      <c r="AA206" s="760"/>
      <c r="AB206" s="760"/>
      <c r="AC206" s="760"/>
      <c r="AD206" s="760"/>
      <c r="AE206" s="811"/>
      <c r="AF206" s="56"/>
      <c r="AG206" s="811"/>
      <c r="AH206" s="750"/>
      <c r="AI206" s="750"/>
      <c r="AJ206" s="770"/>
      <c r="AK206" s="866"/>
      <c r="AL206" s="866"/>
      <c r="AM206" s="770"/>
      <c r="AN206" s="933"/>
      <c r="AO206" s="36"/>
      <c r="AP206" s="35"/>
      <c r="AQ206" s="35"/>
      <c r="AR206" s="35"/>
      <c r="AS206" s="35"/>
      <c r="AT206" s="35"/>
      <c r="AU206" s="35"/>
      <c r="AV206" s="35"/>
      <c r="AW206" s="35"/>
      <c r="AX206" s="35"/>
      <c r="AY206" s="35"/>
      <c r="AZ206" s="34"/>
      <c r="BA206" s="33"/>
      <c r="BB206" s="32"/>
      <c r="BC206" s="32"/>
      <c r="BD206" s="32"/>
      <c r="BE206" s="31"/>
    </row>
    <row r="207" spans="1:57" ht="48" customHeight="1" thickBot="1">
      <c r="A207" s="954"/>
      <c r="B207" s="1135"/>
      <c r="C207" s="955"/>
      <c r="D207" s="811"/>
      <c r="E207" s="811"/>
      <c r="F207" s="811"/>
      <c r="G207" s="811"/>
      <c r="H207" s="746"/>
      <c r="I207" s="63" t="s">
        <v>538</v>
      </c>
      <c r="J207" s="877"/>
      <c r="K207" s="803"/>
      <c r="L207" s="750"/>
      <c r="M207" s="767"/>
      <c r="N207" s="870" t="s">
        <v>676</v>
      </c>
      <c r="O207" s="811" t="s">
        <v>540</v>
      </c>
      <c r="P207" s="26" t="s">
        <v>541</v>
      </c>
      <c r="Q207" s="22" t="s">
        <v>542</v>
      </c>
      <c r="R207" s="55">
        <f>+IFERROR(VLOOKUP(Q207,[7]DATOS!$E$2:$F$17,2,FALSE),"")</f>
        <v>15</v>
      </c>
      <c r="S207" s="816">
        <f>SUM(R207:R213)</f>
        <v>100</v>
      </c>
      <c r="T207" s="816" t="str">
        <f>+IF(AND(S207&lt;=100,S207&gt;=96),"Fuerte",IF(AND(S207&lt;=95,S207&gt;=86),"Moderado",IF(AND(S207&lt;=85,J207&gt;=0),"Débil"," ")))</f>
        <v>Fuerte</v>
      </c>
      <c r="U207" s="816" t="s">
        <v>543</v>
      </c>
      <c r="V207" s="816" t="str">
        <f>IF(AND(EXACT(T207,"Fuerte"),(EXACT(U207,"Fuerte"))),"Fuerte",IF(AND(EXACT(T207,"Fuerte"),(EXACT(U207,"Moderado"))),"Moderado",IF(AND(EXACT(T207,"Fuerte"),(EXACT(U207,"Débil"))),"Débil",IF(AND(EXACT(T207,"Moderado"),(EXACT(U207,"Fuerte"))),"Moderado",IF(AND(EXACT(T207,"Moderado"),(EXACT(U207,"Moderado"))),"Moderado",IF(AND(EXACT(T207,"Moderado"),(EXACT(U207,"Débil"))),"Débil",IF(AND(EXACT(T207,"Débil"),(EXACT(U207,"Fuerte"))),"Débil",IF(AND(EXACT(T207,"Débil"),(EXACT(U207,"Moderado"))),"Débil",IF(AND(EXACT(T207,"Débil"),(EXACT(U207,"Débil"))),"Débil",)))))))))</f>
        <v>Fuerte</v>
      </c>
      <c r="W207" s="816">
        <f>IF(V207="Fuerte",100,IF(V207="Moderado",50,IF(V207="Débil",0)))</f>
        <v>100</v>
      </c>
      <c r="X207" s="816"/>
      <c r="Y207" s="811" t="s">
        <v>677</v>
      </c>
      <c r="Z207" s="816" t="s">
        <v>661</v>
      </c>
      <c r="AA207" s="811" t="s">
        <v>678</v>
      </c>
      <c r="AB207" s="760"/>
      <c r="AC207" s="760"/>
      <c r="AD207" s="760"/>
      <c r="AE207" s="811"/>
      <c r="AF207" s="56"/>
      <c r="AG207" s="811"/>
      <c r="AH207" s="750"/>
      <c r="AI207" s="750"/>
      <c r="AJ207" s="770" t="s">
        <v>679</v>
      </c>
      <c r="AK207" s="866">
        <v>43497</v>
      </c>
      <c r="AL207" s="866">
        <v>43830</v>
      </c>
      <c r="AM207" s="811" t="s">
        <v>680</v>
      </c>
      <c r="AN207" s="873" t="s">
        <v>681</v>
      </c>
      <c r="AO207" s="36"/>
      <c r="AP207" s="35"/>
      <c r="AQ207" s="35"/>
      <c r="AR207" s="35"/>
      <c r="AS207" s="35"/>
      <c r="AT207" s="35"/>
      <c r="AU207" s="35"/>
      <c r="AV207" s="35"/>
      <c r="AW207" s="35"/>
      <c r="AX207" s="35"/>
      <c r="AY207" s="35"/>
      <c r="AZ207" s="34"/>
      <c r="BA207" s="33"/>
      <c r="BB207" s="32"/>
      <c r="BC207" s="32"/>
      <c r="BD207" s="32"/>
      <c r="BE207" s="31"/>
    </row>
    <row r="208" spans="1:57" ht="48" customHeight="1" thickBot="1">
      <c r="A208" s="954"/>
      <c r="B208" s="1135"/>
      <c r="C208" s="955"/>
      <c r="D208" s="811"/>
      <c r="E208" s="811"/>
      <c r="F208" s="811"/>
      <c r="G208" s="811"/>
      <c r="H208" s="746" t="s">
        <v>580</v>
      </c>
      <c r="I208" s="63" t="s">
        <v>538</v>
      </c>
      <c r="J208" s="877"/>
      <c r="K208" s="803"/>
      <c r="L208" s="750"/>
      <c r="M208" s="767"/>
      <c r="N208" s="870"/>
      <c r="O208" s="811"/>
      <c r="P208" s="26" t="s">
        <v>553</v>
      </c>
      <c r="Q208" s="22" t="s">
        <v>554</v>
      </c>
      <c r="R208" s="55">
        <f>+IFERROR(VLOOKUP(Q208,[7]DATOS!$E$2:$F$17,2,FALSE),"")</f>
        <v>15</v>
      </c>
      <c r="S208" s="816"/>
      <c r="T208" s="816"/>
      <c r="U208" s="816"/>
      <c r="V208" s="816"/>
      <c r="W208" s="816"/>
      <c r="X208" s="816"/>
      <c r="Y208" s="811"/>
      <c r="Z208" s="816"/>
      <c r="AA208" s="811"/>
      <c r="AB208" s="760"/>
      <c r="AC208" s="760"/>
      <c r="AD208" s="760"/>
      <c r="AE208" s="811"/>
      <c r="AF208" s="56"/>
      <c r="AG208" s="811"/>
      <c r="AH208" s="750"/>
      <c r="AI208" s="750"/>
      <c r="AJ208" s="907"/>
      <c r="AK208" s="866"/>
      <c r="AL208" s="866"/>
      <c r="AM208" s="811"/>
      <c r="AN208" s="873"/>
      <c r="AO208" s="36"/>
      <c r="AP208" s="35"/>
      <c r="AQ208" s="35"/>
      <c r="AR208" s="35"/>
      <c r="AS208" s="35"/>
      <c r="AT208" s="35"/>
      <c r="AU208" s="35"/>
      <c r="AV208" s="35"/>
      <c r="AW208" s="35"/>
      <c r="AX208" s="35"/>
      <c r="AY208" s="35"/>
      <c r="AZ208" s="34"/>
      <c r="BA208" s="33"/>
      <c r="BB208" s="32"/>
      <c r="BC208" s="32"/>
      <c r="BD208" s="32"/>
      <c r="BE208" s="31"/>
    </row>
    <row r="209" spans="1:57" ht="48" customHeight="1" thickBot="1">
      <c r="A209" s="954"/>
      <c r="B209" s="1135"/>
      <c r="C209" s="955"/>
      <c r="D209" s="811"/>
      <c r="E209" s="811"/>
      <c r="F209" s="811"/>
      <c r="G209" s="811"/>
      <c r="H209" s="746"/>
      <c r="I209" s="63" t="s">
        <v>538</v>
      </c>
      <c r="J209" s="877"/>
      <c r="K209" s="803"/>
      <c r="L209" s="750"/>
      <c r="M209" s="767"/>
      <c r="N209" s="870"/>
      <c r="O209" s="811"/>
      <c r="P209" s="26" t="s">
        <v>556</v>
      </c>
      <c r="Q209" s="22" t="s">
        <v>557</v>
      </c>
      <c r="R209" s="55">
        <f>+IFERROR(VLOOKUP(Q209,[7]DATOS!$E$2:$F$17,2,FALSE),"")</f>
        <v>15</v>
      </c>
      <c r="S209" s="816"/>
      <c r="T209" s="816"/>
      <c r="U209" s="816"/>
      <c r="V209" s="816"/>
      <c r="W209" s="816"/>
      <c r="X209" s="816"/>
      <c r="Y209" s="811"/>
      <c r="Z209" s="816"/>
      <c r="AA209" s="811"/>
      <c r="AB209" s="760"/>
      <c r="AC209" s="760"/>
      <c r="AD209" s="760"/>
      <c r="AE209" s="811"/>
      <c r="AF209" s="56"/>
      <c r="AG209" s="811"/>
      <c r="AH209" s="750"/>
      <c r="AI209" s="750"/>
      <c r="AJ209" s="907"/>
      <c r="AK209" s="866"/>
      <c r="AL209" s="866"/>
      <c r="AM209" s="811"/>
      <c r="AN209" s="873"/>
      <c r="AO209" s="36"/>
      <c r="AP209" s="35"/>
      <c r="AQ209" s="35"/>
      <c r="AR209" s="35"/>
      <c r="AS209" s="35"/>
      <c r="AT209" s="35"/>
      <c r="AU209" s="35"/>
      <c r="AV209" s="35"/>
      <c r="AW209" s="35"/>
      <c r="AX209" s="35"/>
      <c r="AY209" s="35"/>
      <c r="AZ209" s="34"/>
      <c r="BA209" s="33"/>
      <c r="BB209" s="32"/>
      <c r="BC209" s="32"/>
      <c r="BD209" s="32"/>
      <c r="BE209" s="31"/>
    </row>
    <row r="210" spans="1:57" ht="48" customHeight="1" thickBot="1">
      <c r="A210" s="954"/>
      <c r="B210" s="1135"/>
      <c r="C210" s="955"/>
      <c r="D210" s="811"/>
      <c r="E210" s="811"/>
      <c r="F210" s="811"/>
      <c r="G210" s="811"/>
      <c r="H210" s="746" t="s">
        <v>581</v>
      </c>
      <c r="I210" s="63" t="s">
        <v>538</v>
      </c>
      <c r="J210" s="877"/>
      <c r="K210" s="803"/>
      <c r="L210" s="750"/>
      <c r="M210" s="767"/>
      <c r="N210" s="870"/>
      <c r="O210" s="811"/>
      <c r="P210" s="26" t="s">
        <v>560</v>
      </c>
      <c r="Q210" s="22" t="s">
        <v>561</v>
      </c>
      <c r="R210" s="55">
        <f>+IFERROR(VLOOKUP(Q210,[7]DATOS!$E$2:$F$17,2,FALSE),"")</f>
        <v>15</v>
      </c>
      <c r="S210" s="816"/>
      <c r="T210" s="816"/>
      <c r="U210" s="816"/>
      <c r="V210" s="816"/>
      <c r="W210" s="816"/>
      <c r="X210" s="816"/>
      <c r="Y210" s="811"/>
      <c r="Z210" s="816"/>
      <c r="AA210" s="811"/>
      <c r="AB210" s="760"/>
      <c r="AC210" s="760"/>
      <c r="AD210" s="760"/>
      <c r="AE210" s="811"/>
      <c r="AF210" s="56"/>
      <c r="AG210" s="811"/>
      <c r="AH210" s="750"/>
      <c r="AI210" s="750"/>
      <c r="AJ210" s="907"/>
      <c r="AK210" s="866"/>
      <c r="AL210" s="866"/>
      <c r="AM210" s="811"/>
      <c r="AN210" s="873"/>
      <c r="AO210" s="36"/>
      <c r="AP210" s="35"/>
      <c r="AQ210" s="35"/>
      <c r="AR210" s="35"/>
      <c r="AS210" s="35"/>
      <c r="AT210" s="35"/>
      <c r="AU210" s="35"/>
      <c r="AV210" s="35"/>
      <c r="AW210" s="35"/>
      <c r="AX210" s="35"/>
      <c r="AY210" s="35"/>
      <c r="AZ210" s="34"/>
      <c r="BA210" s="33"/>
      <c r="BB210" s="32"/>
      <c r="BC210" s="32"/>
      <c r="BD210" s="32"/>
      <c r="BE210" s="31"/>
    </row>
    <row r="211" spans="1:57" ht="48" customHeight="1" thickBot="1">
      <c r="A211" s="954"/>
      <c r="B211" s="1135"/>
      <c r="C211" s="955"/>
      <c r="D211" s="811"/>
      <c r="E211" s="811"/>
      <c r="F211" s="811"/>
      <c r="G211" s="811"/>
      <c r="H211" s="746"/>
      <c r="I211" s="63" t="s">
        <v>538</v>
      </c>
      <c r="J211" s="877"/>
      <c r="K211" s="803"/>
      <c r="L211" s="750"/>
      <c r="M211" s="767"/>
      <c r="N211" s="870"/>
      <c r="O211" s="811"/>
      <c r="P211" s="26" t="s">
        <v>563</v>
      </c>
      <c r="Q211" s="22" t="s">
        <v>564</v>
      </c>
      <c r="R211" s="55">
        <f>+IFERROR(VLOOKUP(Q211,[7]DATOS!$E$2:$F$17,2,FALSE),"")</f>
        <v>15</v>
      </c>
      <c r="S211" s="816"/>
      <c r="T211" s="816"/>
      <c r="U211" s="816"/>
      <c r="V211" s="816"/>
      <c r="W211" s="816"/>
      <c r="X211" s="816"/>
      <c r="Y211" s="811"/>
      <c r="Z211" s="816"/>
      <c r="AA211" s="811"/>
      <c r="AB211" s="760"/>
      <c r="AC211" s="760"/>
      <c r="AD211" s="760"/>
      <c r="AE211" s="811"/>
      <c r="AF211" s="56"/>
      <c r="AG211" s="811"/>
      <c r="AH211" s="750"/>
      <c r="AI211" s="750"/>
      <c r="AJ211" s="907"/>
      <c r="AK211" s="866"/>
      <c r="AL211" s="866"/>
      <c r="AM211" s="811"/>
      <c r="AN211" s="873"/>
      <c r="AO211" s="36"/>
      <c r="AP211" s="35"/>
      <c r="AQ211" s="35"/>
      <c r="AR211" s="35"/>
      <c r="AS211" s="35"/>
      <c r="AT211" s="35"/>
      <c r="AU211" s="35"/>
      <c r="AV211" s="35"/>
      <c r="AW211" s="35"/>
      <c r="AX211" s="35"/>
      <c r="AY211" s="35"/>
      <c r="AZ211" s="34"/>
      <c r="BA211" s="33"/>
      <c r="BB211" s="32"/>
      <c r="BC211" s="32"/>
      <c r="BD211" s="32"/>
      <c r="BE211" s="31"/>
    </row>
    <row r="212" spans="1:57" ht="48" customHeight="1" thickBot="1">
      <c r="A212" s="954"/>
      <c r="B212" s="1135"/>
      <c r="C212" s="955"/>
      <c r="D212" s="811"/>
      <c r="E212" s="811"/>
      <c r="F212" s="811"/>
      <c r="G212" s="811"/>
      <c r="H212" s="746" t="s">
        <v>582</v>
      </c>
      <c r="I212" s="63" t="s">
        <v>538</v>
      </c>
      <c r="J212" s="877"/>
      <c r="K212" s="803"/>
      <c r="L212" s="750"/>
      <c r="M212" s="767"/>
      <c r="N212" s="870"/>
      <c r="O212" s="811"/>
      <c r="P212" s="26" t="s">
        <v>566</v>
      </c>
      <c r="Q212" s="22" t="s">
        <v>567</v>
      </c>
      <c r="R212" s="55">
        <f>+IFERROR(VLOOKUP(Q212,[7]DATOS!$E$2:$F$17,2,FALSE),"")</f>
        <v>15</v>
      </c>
      <c r="S212" s="816"/>
      <c r="T212" s="816"/>
      <c r="U212" s="816"/>
      <c r="V212" s="816"/>
      <c r="W212" s="816"/>
      <c r="X212" s="816"/>
      <c r="Y212" s="811"/>
      <c r="Z212" s="816"/>
      <c r="AA212" s="811"/>
      <c r="AB212" s="760"/>
      <c r="AC212" s="760"/>
      <c r="AD212" s="760"/>
      <c r="AE212" s="811"/>
      <c r="AF212" s="56"/>
      <c r="AG212" s="811"/>
      <c r="AH212" s="750"/>
      <c r="AI212" s="750"/>
      <c r="AJ212" s="907"/>
      <c r="AK212" s="866"/>
      <c r="AL212" s="866"/>
      <c r="AM212" s="811"/>
      <c r="AN212" s="873"/>
      <c r="AO212" s="36"/>
      <c r="AP212" s="35"/>
      <c r="AQ212" s="35"/>
      <c r="AR212" s="35"/>
      <c r="AS212" s="35"/>
      <c r="AT212" s="35"/>
      <c r="AU212" s="35"/>
      <c r="AV212" s="35"/>
      <c r="AW212" s="35"/>
      <c r="AX212" s="35"/>
      <c r="AY212" s="35"/>
      <c r="AZ212" s="34"/>
      <c r="BA212" s="33"/>
      <c r="BB212" s="32"/>
      <c r="BC212" s="32"/>
      <c r="BD212" s="32"/>
      <c r="BE212" s="31"/>
    </row>
    <row r="213" spans="1:57" ht="48" customHeight="1" thickBot="1">
      <c r="A213" s="954"/>
      <c r="B213" s="1135"/>
      <c r="C213" s="955"/>
      <c r="D213" s="811"/>
      <c r="E213" s="811"/>
      <c r="F213" s="811"/>
      <c r="G213" s="811"/>
      <c r="H213" s="746"/>
      <c r="I213" s="63" t="s">
        <v>538</v>
      </c>
      <c r="J213" s="877"/>
      <c r="K213" s="803"/>
      <c r="L213" s="750"/>
      <c r="M213" s="767"/>
      <c r="N213" s="870"/>
      <c r="O213" s="811"/>
      <c r="P213" s="26" t="s">
        <v>569</v>
      </c>
      <c r="Q213" s="26" t="s">
        <v>570</v>
      </c>
      <c r="R213" s="55">
        <f>+IFERROR(VLOOKUP(Q213,[7]DATOS!$E$2:$F$17,2,FALSE),"")</f>
        <v>10</v>
      </c>
      <c r="S213" s="816"/>
      <c r="T213" s="816"/>
      <c r="U213" s="816"/>
      <c r="V213" s="816"/>
      <c r="W213" s="816"/>
      <c r="X213" s="816"/>
      <c r="Y213" s="811"/>
      <c r="Z213" s="816"/>
      <c r="AA213" s="811"/>
      <c r="AB213" s="760"/>
      <c r="AC213" s="760"/>
      <c r="AD213" s="760"/>
      <c r="AE213" s="811"/>
      <c r="AF213" s="56"/>
      <c r="AG213" s="811"/>
      <c r="AH213" s="750"/>
      <c r="AI213" s="750"/>
      <c r="AJ213" s="907"/>
      <c r="AK213" s="866"/>
      <c r="AL213" s="866"/>
      <c r="AM213" s="811"/>
      <c r="AN213" s="873"/>
      <c r="AO213" s="36"/>
      <c r="AP213" s="35"/>
      <c r="AQ213" s="35"/>
      <c r="AR213" s="35"/>
      <c r="AS213" s="35"/>
      <c r="AT213" s="35"/>
      <c r="AU213" s="35"/>
      <c r="AV213" s="35"/>
      <c r="AW213" s="35"/>
      <c r="AX213" s="35"/>
      <c r="AY213" s="35"/>
      <c r="AZ213" s="34"/>
      <c r="BA213" s="33"/>
      <c r="BB213" s="32"/>
      <c r="BC213" s="32"/>
      <c r="BD213" s="32"/>
      <c r="BE213" s="31"/>
    </row>
    <row r="214" spans="1:57" ht="117.75" customHeight="1" thickBot="1">
      <c r="A214" s="954"/>
      <c r="B214" s="1136"/>
      <c r="C214" s="955"/>
      <c r="D214" s="811"/>
      <c r="E214" s="811"/>
      <c r="F214" s="811"/>
      <c r="G214" s="811"/>
      <c r="H214" s="37"/>
      <c r="I214" s="63" t="s">
        <v>538</v>
      </c>
      <c r="J214" s="949"/>
      <c r="K214" s="947"/>
      <c r="L214" s="750"/>
      <c r="M214" s="945"/>
      <c r="N214" s="57"/>
      <c r="O214" s="56"/>
      <c r="P214" s="26"/>
      <c r="Q214" s="26"/>
      <c r="R214" s="55"/>
      <c r="S214" s="55"/>
      <c r="T214" s="55"/>
      <c r="U214" s="55"/>
      <c r="V214" s="55"/>
      <c r="W214" s="55"/>
      <c r="X214" s="55"/>
      <c r="Y214" s="56"/>
      <c r="Z214" s="55"/>
      <c r="AA214" s="56"/>
      <c r="AB214" s="70"/>
      <c r="AC214" s="70"/>
      <c r="AD214" s="70"/>
      <c r="AE214" s="37"/>
      <c r="AF214" s="56"/>
      <c r="AG214" s="37"/>
      <c r="AH214" s="750"/>
      <c r="AI214" s="751"/>
      <c r="AJ214" s="69" t="s">
        <v>682</v>
      </c>
      <c r="AK214" s="52" t="s">
        <v>683</v>
      </c>
      <c r="AL214" s="52" t="s">
        <v>684</v>
      </c>
      <c r="AM214" s="56" t="s">
        <v>685</v>
      </c>
      <c r="AN214" s="71"/>
      <c r="AO214" s="36"/>
      <c r="AP214" s="35"/>
      <c r="AQ214" s="35"/>
      <c r="AR214" s="35"/>
      <c r="AS214" s="35"/>
      <c r="AT214" s="35"/>
      <c r="AU214" s="35"/>
      <c r="AV214" s="35"/>
      <c r="AW214" s="35"/>
      <c r="AX214" s="35"/>
      <c r="AY214" s="35"/>
      <c r="AZ214" s="34"/>
      <c r="BA214" s="33"/>
      <c r="BB214" s="32"/>
      <c r="BC214" s="32"/>
      <c r="BD214" s="32"/>
      <c r="BE214" s="31"/>
    </row>
    <row r="215" spans="1:57" ht="33.75" customHeight="1" thickBot="1">
      <c r="A215" s="816">
        <v>7</v>
      </c>
      <c r="B215" s="782" t="s">
        <v>640</v>
      </c>
      <c r="C215" s="811" t="s">
        <v>686</v>
      </c>
      <c r="D215" s="811" t="s">
        <v>533</v>
      </c>
      <c r="E215" s="811" t="s">
        <v>687</v>
      </c>
      <c r="F215" s="811" t="s">
        <v>688</v>
      </c>
      <c r="G215" s="811" t="s">
        <v>536</v>
      </c>
      <c r="H215" s="62" t="s">
        <v>537</v>
      </c>
      <c r="I215" s="63" t="s">
        <v>538</v>
      </c>
      <c r="J215" s="910">
        <f>COUNTIF(I215:I241,[3]DATOS!$D$24)</f>
        <v>27</v>
      </c>
      <c r="K215" s="936" t="str">
        <f>+IF(AND(J215&lt;6,J215&gt;0),"Moderado",IF(AND(J215&lt;12,J215&gt;5),"Mayor",IF(AND(J215&lt;20,J215&gt;11),"Catastrófico","Responda las Preguntas de Impacto")))</f>
        <v>Responda las Preguntas de Impacto</v>
      </c>
      <c r="L215" s="749" t="str">
        <f>IF(AND(EXACT(G215,"Rara vez"),(EXACT(K215,"Moderado"))),"Moderado",IF(AND(EXACT(G215,"Rara vez"),(EXACT(K215,"Mayor"))),"Alto",IF(AND(EXACT(G215,"Rara vez"),(EXACT(K215,"Catastrófico"))),"Extremo",IF(AND(EXACT(G215,"Improbable"),(EXACT(K215,"Moderado"))),"Moderado",IF(AND(EXACT(G215,"Improbable"),(EXACT(K215,"Mayor"))),"Alto",IF(AND(EXACT(G215,"Improbable"),(EXACT(K215,"Catastrófico"))),"Extremo",IF(AND(EXACT(G215,"Posible"),(EXACT(K215,"Moderado"))),"Alto",IF(AND(EXACT(G215,"Posible"),(EXACT(K215,"Mayor"))),"Extremo",IF(AND(EXACT(G215,"Posible"),(EXACT(K215,"Catastrófico"))),"Extremo",IF(AND(EXACT(G215,"Probable"),(EXACT(K215,"Moderado"))),"Alto",IF(AND(EXACT(G215,"Probable"),(EXACT(K215,"Mayor"))),"Extremo",IF(AND(EXACT(G215,"Probable"),(EXACT(K215,"Catastrófico"))),"Extremo",IF(AND(EXACT(G215,"Casi Seguro"),(EXACT(K215,"Moderado"))),"Extremo",IF(AND(EXACT(G215,"Casi Seguro"),(EXACT(K215,"Mayor"))),"Extremo",IF(AND(EXACT(G215,"Casi Seguro"),(EXACT(K215,"Catastrófico"))),"Extremo","")))))))))))))))</f>
        <v/>
      </c>
      <c r="M215" s="939" t="str">
        <f>IF(EXACT(L215,"Bajo"),"Evitar el Riesgo, Reducir el Riesgo, Compartir el Riesgo",IF(EXACT(L215,"Moderado"),"Evitar el Riesgo, Reducir el Riesgo, Compartir el Riesgo",IF(EXACT(L215,"Alto"),"Evitar el Riesgo, Reducir el Riesgo, Compartir el Riesgo",IF(EXACT(L215,"Extremo"),"Evitar el Riesgo, Reducir el Riesgo, Compartir el Riesgo",""))))</f>
        <v/>
      </c>
      <c r="N215" s="870" t="s">
        <v>689</v>
      </c>
      <c r="O215" s="811" t="s">
        <v>540</v>
      </c>
      <c r="P215" s="908" t="s">
        <v>541</v>
      </c>
      <c r="Q215" s="917" t="s">
        <v>542</v>
      </c>
      <c r="R215" s="816">
        <f>+IFERROR(VLOOKUP(Q215,[7]DATOS!$E$2:$F$17,2,FALSE),"")</f>
        <v>15</v>
      </c>
      <c r="S215" s="816">
        <f>SUM(R215:R240)</f>
        <v>100</v>
      </c>
      <c r="T215" s="816" t="str">
        <f>+IF(AND(S215&lt;=100,S215&gt;=96),"Fuerte",IF(AND(S215&lt;=95,S215&gt;=86),"Moderado",IF(AND(S215&lt;=85,J215&gt;=0),"Débil"," ")))</f>
        <v>Fuerte</v>
      </c>
      <c r="U215" s="743" t="s">
        <v>543</v>
      </c>
      <c r="V215" s="816" t="str">
        <f>IF(AND(EXACT(T215,"Fuerte"),(EXACT(U215,"Fuerte"))),"Fuerte",IF(AND(EXACT(T215,"Fuerte"),(EXACT(U215,"Moderado"))),"Moderado",IF(AND(EXACT(T215,"Fuerte"),(EXACT(U215,"Débil"))),"Débil",IF(AND(EXACT(T215,"Moderado"),(EXACT(U215,"Fuerte"))),"Moderado",IF(AND(EXACT(T215,"Moderado"),(EXACT(U215,"Moderado"))),"Moderado",IF(AND(EXACT(T215,"Moderado"),(EXACT(U215,"Débil"))),"Débil",IF(AND(EXACT(T215,"Débil"),(EXACT(U215,"Fuerte"))),"Débil",IF(AND(EXACT(T215,"Débil"),(EXACT(U215,"Moderado"))),"Débil",IF(AND(EXACT(T215,"Débil"),(EXACT(U215,"Débil"))),"Débil",)))))))))</f>
        <v>Fuerte</v>
      </c>
      <c r="W215" s="816">
        <f>IF(V215="Fuerte",100,IF(V215="Moderado",50,IF(V215="Débil",0)))</f>
        <v>100</v>
      </c>
      <c r="X215" s="816">
        <f>AVERAGE(W215:W240)</f>
        <v>100</v>
      </c>
      <c r="Y215" s="811" t="s">
        <v>690</v>
      </c>
      <c r="Z215" s="816" t="s">
        <v>545</v>
      </c>
      <c r="AA215" s="760" t="s">
        <v>691</v>
      </c>
      <c r="AB215" s="760" t="str">
        <f>+IF(X215=100,"Fuerte",IF(AND(X215&lt;=99,X215&gt;=50),"Moderado",IF(X215&lt;50,"Débil"," ")))</f>
        <v>Fuerte</v>
      </c>
      <c r="AC215" s="760" t="s">
        <v>547</v>
      </c>
      <c r="AD215" s="760" t="s">
        <v>692</v>
      </c>
      <c r="AE215" s="811" t="str">
        <f>IF(AND(OR(AD215="Directamente",AD215="Indirectamente",AD215="No Disminuye"),(AB215="Fuerte"),(AC215="Directamente"),(OR(G215="Rara vez",G215="Improbable",G215="Posible"))),"Rara vez",IF(AND(OR(AD215="Directamente",AD215="Indirectamente",AD215="No Disminuye"),(AB215="Fuerte"),(AC215="Directamente"),(G215="Probable")),"Improbable",IF(AND(OR(AD215="Directamente",AD215="Indirectamente",AD215="No Disminuye"),(AB215="Fuerte"),(AC215="Directamente"),(G215="Casi Seguro")),"Posible",IF(AND(AD215="Directamente",AC215="No disminuye",AB215="Fuerte"),G215,IF(AND(OR(AD215="Directamente",AD215="Indirectamente",AD215="No Disminuye"),AB215="Moderado",AC215="Directamente",(OR(G215="Rara vez",G215="Improbable"))),"Rara vez",IF(AND(OR(AD215="Directamente",AD215="Indirectamente",AD215="No Disminuye"),(AB215="Moderado"),(AC215="Directamente"),(G215="Posible")),"Improbable",IF(AND(OR(AD215="Directamente",AD215="Indirectamente",AD215="No Disminuye"),(AB215="Moderado"),(AC215="Directamente"),(G215="Probable")),"Posible",IF(AND(OR(AD215="Directamente",AD215="Indirectamente",AD215="No Disminuye"),(AB215="Moderado"),(AC215="Directamente"),(G215="Casi Seguro")),"Probable",IF(AND(AD215="Directamente",AC215="No disminuye",AB215="Moderado"),G215,IF(AB215="Débil",G215," ESTA COMBINACION NO ESTÁ CONTEMPLADA EN LA METODOLOGÍA "))))))))))</f>
        <v>Rara vez</v>
      </c>
      <c r="AF215" s="811" t="str">
        <f>IF(AND(OR(AD215="Directamente",AD215="Indirectamente",AD215="No Disminuye"),AB215="Moderado",AC215="Directamente",(OR(G215="Raro",G215="Improbable"))),"Raro",IF(AND(OR(AD215="Directamente",AD215="Indirectamente",AD215="No Disminuye"),(AB215="Moderado"),(AC215="Directamente"),(G215="Posible")),"Improbable",IF(AND(OR(AD215="Directamente",AD215="Indirectamente",AD215="No Disminuye"),(AB215="Moderado"),(AC215="Directamente"),(G215="Probable")),"Posible",IF(AND(OR(AD215="Directamente",AD215="Indirectamente",AD215="No Disminuye"),(AB215="Moderado"),(AC215="Directamente"),(G215="Casi Seguro")),"Probable",IF(AND(AD215="Directamente",AC215="No disminuye",AB215="Moderado"),G215," ")))))</f>
        <v xml:space="preserve"> </v>
      </c>
      <c r="AG215" s="811" t="str">
        <f>K215</f>
        <v>Responda las Preguntas de Impacto</v>
      </c>
      <c r="AH215" s="749" t="str">
        <f>IF(AND(EXACT(AE215,"Rara vez"),(EXACT(AG215,"Moderado"))),"Moderado",IF(AND(EXACT(AE215,"Rara vez"),(EXACT(AG215,"Mayor"))),"Alto",IF(AND(EXACT(AE215,"Rara vez"),(EXACT(AG215,"Catastrófico"))),"Extremo",IF(AND(EXACT(AE215,"Improbable"),(EXACT(AG215,"Moderado"))),"Moderado",IF(AND(EXACT(AE215,"Improbable"),(EXACT(AG215,"Mayor"))),"Alto",IF(AND(EXACT(AE215,"Improbable"),(EXACT(AG215,"Catastrófico"))),"Extremo",IF(AND(EXACT(AE215,"Posible"),(EXACT(AG215,"Moderado"))),"Alto",IF(AND(EXACT(AE215,"Posible"),(EXACT(AG215,"Mayor"))),"Extremo",IF(AND(EXACT(AE215,"Posible"),(EXACT(AG215,"Catastrófico"))),"Extremo",IF(AND(EXACT(AE215,"Probable"),(EXACT(AG215,"Moderado"))),"Alto",IF(AND(EXACT(AE215,"Probable"),(EXACT(AG215,"Mayor"))),"Extremo",IF(AND(EXACT(AE215,"Probable"),(EXACT(AG215,"Catastrófico"))),"Extremo",IF(AND(EXACT(AE215,"Casi Seguro"),(EXACT(AG215,"Moderado"))),"Extremo",IF(AND(EXACT(AE215,"Casi Seguro"),(EXACT(AG215,"Mayor"))),"Extremo",IF(AND(EXACT(AE215,"Casi Seguro"),(EXACT(AG215,"Catastrófico"))),"Extremo","")))))))))))))))</f>
        <v/>
      </c>
      <c r="AI215" s="780" t="str">
        <f>IF(EXACT(L215,"Bajo"),"Evitar el Riesgo, Reducir el Riesgo, Compartir el Riesg",IF(EXACT(L215,"Moderado"),"Evitar el Riesgo, Reducir el Riesgo, Compartir el Riesgo",IF(EXACT(L215,"Alto"),"Evitar el Riesgo, Reducir el Riesgo, Compartir el Riesgo",IF(EXACT(L215,"Extremo"),"Evitar el Riesgo, Reducir el Riesgo, Compartir el Riesgo",""))))</f>
        <v/>
      </c>
      <c r="AJ215" s="907" t="s">
        <v>693</v>
      </c>
      <c r="AK215" s="866">
        <v>43497</v>
      </c>
      <c r="AL215" s="866">
        <v>43830</v>
      </c>
      <c r="AM215" s="770" t="s">
        <v>690</v>
      </c>
      <c r="AN215" s="873" t="s">
        <v>694</v>
      </c>
      <c r="AO215" s="940"/>
      <c r="AP215" s="923"/>
      <c r="AQ215" s="923"/>
      <c r="AR215" s="923"/>
      <c r="AS215" s="923"/>
      <c r="AT215" s="923"/>
      <c r="AU215" s="923"/>
      <c r="AV215" s="923"/>
      <c r="AW215" s="923"/>
      <c r="AX215" s="923"/>
      <c r="AY215" s="923"/>
      <c r="AZ215" s="926"/>
      <c r="BA215" s="929"/>
      <c r="BB215" s="901"/>
      <c r="BC215" s="901"/>
      <c r="BD215" s="901"/>
      <c r="BE215" s="914"/>
    </row>
    <row r="216" spans="1:57" ht="33.75" customHeight="1" thickBot="1">
      <c r="A216" s="816"/>
      <c r="B216" s="1138"/>
      <c r="C216" s="811"/>
      <c r="D216" s="811"/>
      <c r="E216" s="811"/>
      <c r="F216" s="811"/>
      <c r="G216" s="811"/>
      <c r="H216" s="62" t="s">
        <v>552</v>
      </c>
      <c r="I216" s="63" t="s">
        <v>538</v>
      </c>
      <c r="J216" s="911"/>
      <c r="K216" s="937"/>
      <c r="L216" s="750"/>
      <c r="M216" s="767"/>
      <c r="N216" s="870"/>
      <c r="O216" s="811"/>
      <c r="P216" s="908"/>
      <c r="Q216" s="918"/>
      <c r="R216" s="816"/>
      <c r="S216" s="816"/>
      <c r="T216" s="816"/>
      <c r="U216" s="744"/>
      <c r="V216" s="816"/>
      <c r="W216" s="816"/>
      <c r="X216" s="816"/>
      <c r="Y216" s="811"/>
      <c r="Z216" s="816"/>
      <c r="AA216" s="760"/>
      <c r="AB216" s="760"/>
      <c r="AC216" s="760"/>
      <c r="AD216" s="760"/>
      <c r="AE216" s="811"/>
      <c r="AF216" s="811"/>
      <c r="AG216" s="811"/>
      <c r="AH216" s="750"/>
      <c r="AI216" s="750"/>
      <c r="AJ216" s="770"/>
      <c r="AK216" s="866"/>
      <c r="AL216" s="866"/>
      <c r="AM216" s="770"/>
      <c r="AN216" s="873"/>
      <c r="AO216" s="941"/>
      <c r="AP216" s="924"/>
      <c r="AQ216" s="924"/>
      <c r="AR216" s="924"/>
      <c r="AS216" s="924"/>
      <c r="AT216" s="924"/>
      <c r="AU216" s="924"/>
      <c r="AV216" s="924"/>
      <c r="AW216" s="924"/>
      <c r="AX216" s="924"/>
      <c r="AY216" s="924"/>
      <c r="AZ216" s="927"/>
      <c r="BA216" s="930"/>
      <c r="BB216" s="902"/>
      <c r="BC216" s="902"/>
      <c r="BD216" s="902"/>
      <c r="BE216" s="915"/>
    </row>
    <row r="217" spans="1:57" ht="33.75" customHeight="1" thickBot="1">
      <c r="A217" s="816"/>
      <c r="B217" s="1138"/>
      <c r="C217" s="811"/>
      <c r="D217" s="811"/>
      <c r="E217" s="811"/>
      <c r="F217" s="811"/>
      <c r="G217" s="811"/>
      <c r="H217" s="62" t="s">
        <v>555</v>
      </c>
      <c r="I217" s="63" t="s">
        <v>538</v>
      </c>
      <c r="J217" s="911"/>
      <c r="K217" s="937"/>
      <c r="L217" s="750"/>
      <c r="M217" s="767"/>
      <c r="N217" s="870"/>
      <c r="O217" s="811"/>
      <c r="P217" s="908"/>
      <c r="Q217" s="919"/>
      <c r="R217" s="816"/>
      <c r="S217" s="816"/>
      <c r="T217" s="816"/>
      <c r="U217" s="744"/>
      <c r="V217" s="816"/>
      <c r="W217" s="816"/>
      <c r="X217" s="816"/>
      <c r="Y217" s="811"/>
      <c r="Z217" s="816"/>
      <c r="AA217" s="760"/>
      <c r="AB217" s="760"/>
      <c r="AC217" s="760"/>
      <c r="AD217" s="760"/>
      <c r="AE217" s="811"/>
      <c r="AF217" s="811"/>
      <c r="AG217" s="811"/>
      <c r="AH217" s="750"/>
      <c r="AI217" s="750"/>
      <c r="AJ217" s="770"/>
      <c r="AK217" s="866"/>
      <c r="AL217" s="866"/>
      <c r="AM217" s="770"/>
      <c r="AN217" s="873"/>
      <c r="AO217" s="941"/>
      <c r="AP217" s="924"/>
      <c r="AQ217" s="924"/>
      <c r="AR217" s="924"/>
      <c r="AS217" s="924"/>
      <c r="AT217" s="924"/>
      <c r="AU217" s="924"/>
      <c r="AV217" s="924"/>
      <c r="AW217" s="924"/>
      <c r="AX217" s="924"/>
      <c r="AY217" s="924"/>
      <c r="AZ217" s="927"/>
      <c r="BA217" s="930"/>
      <c r="BB217" s="902"/>
      <c r="BC217" s="902"/>
      <c r="BD217" s="902"/>
      <c r="BE217" s="915"/>
    </row>
    <row r="218" spans="1:57" ht="33.75" customHeight="1" thickBot="1">
      <c r="A218" s="816"/>
      <c r="B218" s="1138"/>
      <c r="C218" s="811"/>
      <c r="D218" s="811"/>
      <c r="E218" s="811"/>
      <c r="F218" s="811"/>
      <c r="G218" s="811"/>
      <c r="H218" s="62" t="s">
        <v>558</v>
      </c>
      <c r="I218" s="63" t="s">
        <v>538</v>
      </c>
      <c r="J218" s="911"/>
      <c r="K218" s="937"/>
      <c r="L218" s="750"/>
      <c r="M218" s="767"/>
      <c r="N218" s="870"/>
      <c r="O218" s="811"/>
      <c r="P218" s="908" t="s">
        <v>553</v>
      </c>
      <c r="Q218" s="917" t="s">
        <v>554</v>
      </c>
      <c r="R218" s="816">
        <f>+IFERROR(VLOOKUP(Q218,[7]DATOS!$E$2:$F$17,2,FALSE),"")</f>
        <v>15</v>
      </c>
      <c r="S218" s="816"/>
      <c r="T218" s="816"/>
      <c r="U218" s="744"/>
      <c r="V218" s="816"/>
      <c r="W218" s="816"/>
      <c r="X218" s="816"/>
      <c r="Y218" s="811"/>
      <c r="Z218" s="816"/>
      <c r="AA218" s="760"/>
      <c r="AB218" s="760"/>
      <c r="AC218" s="760"/>
      <c r="AD218" s="760"/>
      <c r="AE218" s="811"/>
      <c r="AF218" s="811"/>
      <c r="AG218" s="811"/>
      <c r="AH218" s="750"/>
      <c r="AI218" s="750"/>
      <c r="AJ218" s="770"/>
      <c r="AK218" s="866"/>
      <c r="AL218" s="866"/>
      <c r="AM218" s="770"/>
      <c r="AN218" s="873"/>
      <c r="AO218" s="941"/>
      <c r="AP218" s="924"/>
      <c r="AQ218" s="924"/>
      <c r="AR218" s="924"/>
      <c r="AS218" s="924"/>
      <c r="AT218" s="924"/>
      <c r="AU218" s="924"/>
      <c r="AV218" s="924"/>
      <c r="AW218" s="924"/>
      <c r="AX218" s="924"/>
      <c r="AY218" s="924"/>
      <c r="AZ218" s="927"/>
      <c r="BA218" s="930"/>
      <c r="BB218" s="902"/>
      <c r="BC218" s="902"/>
      <c r="BD218" s="902"/>
      <c r="BE218" s="915"/>
    </row>
    <row r="219" spans="1:57" ht="33.75" customHeight="1" thickBot="1">
      <c r="A219" s="816"/>
      <c r="B219" s="1138"/>
      <c r="C219" s="811"/>
      <c r="D219" s="811"/>
      <c r="E219" s="811"/>
      <c r="F219" s="811"/>
      <c r="G219" s="811"/>
      <c r="H219" s="62" t="s">
        <v>562</v>
      </c>
      <c r="I219" s="63" t="s">
        <v>538</v>
      </c>
      <c r="J219" s="911"/>
      <c r="K219" s="937"/>
      <c r="L219" s="750"/>
      <c r="M219" s="767"/>
      <c r="N219" s="870"/>
      <c r="O219" s="811"/>
      <c r="P219" s="908"/>
      <c r="Q219" s="918"/>
      <c r="R219" s="816"/>
      <c r="S219" s="816"/>
      <c r="T219" s="816"/>
      <c r="U219" s="744"/>
      <c r="V219" s="816"/>
      <c r="W219" s="816"/>
      <c r="X219" s="816"/>
      <c r="Y219" s="811"/>
      <c r="Z219" s="816"/>
      <c r="AA219" s="760"/>
      <c r="AB219" s="760"/>
      <c r="AC219" s="760"/>
      <c r="AD219" s="760"/>
      <c r="AE219" s="811"/>
      <c r="AF219" s="811"/>
      <c r="AG219" s="811"/>
      <c r="AH219" s="750"/>
      <c r="AI219" s="750"/>
      <c r="AJ219" s="770"/>
      <c r="AK219" s="866"/>
      <c r="AL219" s="866"/>
      <c r="AM219" s="770"/>
      <c r="AN219" s="873"/>
      <c r="AO219" s="941"/>
      <c r="AP219" s="924"/>
      <c r="AQ219" s="924"/>
      <c r="AR219" s="924"/>
      <c r="AS219" s="924"/>
      <c r="AT219" s="924"/>
      <c r="AU219" s="924"/>
      <c r="AV219" s="924"/>
      <c r="AW219" s="924"/>
      <c r="AX219" s="924"/>
      <c r="AY219" s="924"/>
      <c r="AZ219" s="927"/>
      <c r="BA219" s="930"/>
      <c r="BB219" s="902"/>
      <c r="BC219" s="902"/>
      <c r="BD219" s="902"/>
      <c r="BE219" s="915"/>
    </row>
    <row r="220" spans="1:57" ht="33.75" customHeight="1" thickBot="1">
      <c r="A220" s="816"/>
      <c r="B220" s="1138"/>
      <c r="C220" s="811"/>
      <c r="D220" s="811"/>
      <c r="E220" s="811"/>
      <c r="F220" s="811"/>
      <c r="G220" s="811"/>
      <c r="H220" s="62" t="s">
        <v>565</v>
      </c>
      <c r="I220" s="63" t="s">
        <v>538</v>
      </c>
      <c r="J220" s="911"/>
      <c r="K220" s="937"/>
      <c r="L220" s="750"/>
      <c r="M220" s="767"/>
      <c r="N220" s="870"/>
      <c r="O220" s="811"/>
      <c r="P220" s="908"/>
      <c r="Q220" s="918"/>
      <c r="R220" s="816"/>
      <c r="S220" s="816"/>
      <c r="T220" s="816"/>
      <c r="U220" s="744"/>
      <c r="V220" s="816"/>
      <c r="W220" s="816"/>
      <c r="X220" s="816"/>
      <c r="Y220" s="811"/>
      <c r="Z220" s="816"/>
      <c r="AA220" s="760"/>
      <c r="AB220" s="760"/>
      <c r="AC220" s="760"/>
      <c r="AD220" s="760"/>
      <c r="AE220" s="811"/>
      <c r="AF220" s="811"/>
      <c r="AG220" s="811"/>
      <c r="AH220" s="750"/>
      <c r="AI220" s="750"/>
      <c r="AJ220" s="770"/>
      <c r="AK220" s="866"/>
      <c r="AL220" s="866"/>
      <c r="AM220" s="770"/>
      <c r="AN220" s="873"/>
      <c r="AO220" s="941"/>
      <c r="AP220" s="924"/>
      <c r="AQ220" s="924"/>
      <c r="AR220" s="924"/>
      <c r="AS220" s="924"/>
      <c r="AT220" s="924"/>
      <c r="AU220" s="924"/>
      <c r="AV220" s="924"/>
      <c r="AW220" s="924"/>
      <c r="AX220" s="924"/>
      <c r="AY220" s="924"/>
      <c r="AZ220" s="927"/>
      <c r="BA220" s="930"/>
      <c r="BB220" s="902"/>
      <c r="BC220" s="902"/>
      <c r="BD220" s="902"/>
      <c r="BE220" s="915"/>
    </row>
    <row r="221" spans="1:57" ht="33.75" customHeight="1" thickBot="1">
      <c r="A221" s="816"/>
      <c r="B221" s="1138"/>
      <c r="C221" s="811"/>
      <c r="D221" s="811"/>
      <c r="E221" s="811"/>
      <c r="F221" s="811"/>
      <c r="G221" s="811"/>
      <c r="H221" s="62" t="s">
        <v>568</v>
      </c>
      <c r="I221" s="63" t="s">
        <v>538</v>
      </c>
      <c r="J221" s="911"/>
      <c r="K221" s="937"/>
      <c r="L221" s="750"/>
      <c r="M221" s="767"/>
      <c r="N221" s="870"/>
      <c r="O221" s="811"/>
      <c r="P221" s="908"/>
      <c r="Q221" s="919"/>
      <c r="R221" s="816"/>
      <c r="S221" s="816"/>
      <c r="T221" s="816"/>
      <c r="U221" s="744"/>
      <c r="V221" s="816"/>
      <c r="W221" s="816"/>
      <c r="X221" s="816"/>
      <c r="Y221" s="811"/>
      <c r="Z221" s="816"/>
      <c r="AA221" s="760"/>
      <c r="AB221" s="760"/>
      <c r="AC221" s="760"/>
      <c r="AD221" s="760"/>
      <c r="AE221" s="811"/>
      <c r="AF221" s="811"/>
      <c r="AG221" s="811"/>
      <c r="AH221" s="750"/>
      <c r="AI221" s="750"/>
      <c r="AJ221" s="770"/>
      <c r="AK221" s="866"/>
      <c r="AL221" s="866"/>
      <c r="AM221" s="770"/>
      <c r="AN221" s="873"/>
      <c r="AO221" s="941"/>
      <c r="AP221" s="924"/>
      <c r="AQ221" s="924"/>
      <c r="AR221" s="924"/>
      <c r="AS221" s="924"/>
      <c r="AT221" s="924"/>
      <c r="AU221" s="924"/>
      <c r="AV221" s="924"/>
      <c r="AW221" s="924"/>
      <c r="AX221" s="924"/>
      <c r="AY221" s="924"/>
      <c r="AZ221" s="927"/>
      <c r="BA221" s="930"/>
      <c r="BB221" s="902"/>
      <c r="BC221" s="902"/>
      <c r="BD221" s="902"/>
      <c r="BE221" s="915"/>
    </row>
    <row r="222" spans="1:57" ht="33.75" customHeight="1" thickBot="1">
      <c r="A222" s="816"/>
      <c r="B222" s="1138"/>
      <c r="C222" s="811"/>
      <c r="D222" s="811"/>
      <c r="E222" s="811"/>
      <c r="F222" s="811"/>
      <c r="G222" s="811"/>
      <c r="H222" s="62" t="s">
        <v>571</v>
      </c>
      <c r="I222" s="63" t="s">
        <v>538</v>
      </c>
      <c r="J222" s="911"/>
      <c r="K222" s="937"/>
      <c r="L222" s="750"/>
      <c r="M222" s="767"/>
      <c r="N222" s="870"/>
      <c r="O222" s="811"/>
      <c r="P222" s="908" t="s">
        <v>556</v>
      </c>
      <c r="Q222" s="917" t="s">
        <v>557</v>
      </c>
      <c r="R222" s="816">
        <f>+IFERROR(VLOOKUP(Q222,[7]DATOS!$E$2:$F$17,2,FALSE),"")</f>
        <v>15</v>
      </c>
      <c r="S222" s="816"/>
      <c r="T222" s="816"/>
      <c r="U222" s="744"/>
      <c r="V222" s="816"/>
      <c r="W222" s="816"/>
      <c r="X222" s="816"/>
      <c r="Y222" s="811"/>
      <c r="Z222" s="816"/>
      <c r="AA222" s="760"/>
      <c r="AB222" s="760"/>
      <c r="AC222" s="760"/>
      <c r="AD222" s="760"/>
      <c r="AE222" s="811"/>
      <c r="AF222" s="811"/>
      <c r="AG222" s="811"/>
      <c r="AH222" s="750"/>
      <c r="AI222" s="750"/>
      <c r="AJ222" s="770"/>
      <c r="AK222" s="866"/>
      <c r="AL222" s="866"/>
      <c r="AM222" s="770"/>
      <c r="AN222" s="873"/>
      <c r="AO222" s="942"/>
      <c r="AP222" s="925"/>
      <c r="AQ222" s="925"/>
      <c r="AR222" s="925"/>
      <c r="AS222" s="925"/>
      <c r="AT222" s="925"/>
      <c r="AU222" s="925"/>
      <c r="AV222" s="925"/>
      <c r="AW222" s="925"/>
      <c r="AX222" s="925"/>
      <c r="AY222" s="925"/>
      <c r="AZ222" s="928"/>
      <c r="BA222" s="931"/>
      <c r="BB222" s="903"/>
      <c r="BC222" s="903"/>
      <c r="BD222" s="903"/>
      <c r="BE222" s="916"/>
    </row>
    <row r="223" spans="1:57" ht="33.75" customHeight="1" thickBot="1">
      <c r="A223" s="816"/>
      <c r="B223" s="1138"/>
      <c r="C223" s="811"/>
      <c r="D223" s="811"/>
      <c r="E223" s="811"/>
      <c r="F223" s="811"/>
      <c r="G223" s="811"/>
      <c r="H223" s="62" t="s">
        <v>572</v>
      </c>
      <c r="I223" s="63" t="s">
        <v>538</v>
      </c>
      <c r="J223" s="911"/>
      <c r="K223" s="937"/>
      <c r="L223" s="750"/>
      <c r="M223" s="767"/>
      <c r="N223" s="870"/>
      <c r="O223" s="811"/>
      <c r="P223" s="908"/>
      <c r="Q223" s="918"/>
      <c r="R223" s="816"/>
      <c r="S223" s="816"/>
      <c r="T223" s="816"/>
      <c r="U223" s="744"/>
      <c r="V223" s="816"/>
      <c r="W223" s="816"/>
      <c r="X223" s="816"/>
      <c r="Y223" s="811"/>
      <c r="Z223" s="816"/>
      <c r="AA223" s="760"/>
      <c r="AB223" s="760"/>
      <c r="AC223" s="760"/>
      <c r="AD223" s="760"/>
      <c r="AE223" s="811"/>
      <c r="AF223" s="811"/>
      <c r="AG223" s="811"/>
      <c r="AH223" s="750"/>
      <c r="AI223" s="750"/>
      <c r="AJ223" s="770"/>
      <c r="AK223" s="866"/>
      <c r="AL223" s="866"/>
      <c r="AM223" s="770"/>
      <c r="AN223" s="873"/>
      <c r="AO223" s="909"/>
      <c r="AP223" s="904"/>
      <c r="AQ223" s="904"/>
      <c r="AR223" s="904"/>
      <c r="AS223" s="904"/>
      <c r="AT223" s="904"/>
      <c r="AU223" s="904"/>
      <c r="AV223" s="904"/>
      <c r="AW223" s="904"/>
      <c r="AX223" s="904"/>
      <c r="AY223" s="904"/>
      <c r="AZ223" s="921"/>
      <c r="BA223" s="898"/>
      <c r="BB223" s="900"/>
      <c r="BC223" s="900"/>
      <c r="BD223" s="900"/>
      <c r="BE223" s="922"/>
    </row>
    <row r="224" spans="1:57" ht="33.75" customHeight="1" thickBot="1">
      <c r="A224" s="816"/>
      <c r="B224" s="1138"/>
      <c r="C224" s="811"/>
      <c r="D224" s="811"/>
      <c r="E224" s="811"/>
      <c r="F224" s="811"/>
      <c r="G224" s="811"/>
      <c r="H224" s="62" t="s">
        <v>573</v>
      </c>
      <c r="I224" s="63" t="s">
        <v>538</v>
      </c>
      <c r="J224" s="911"/>
      <c r="K224" s="937"/>
      <c r="L224" s="750"/>
      <c r="M224" s="767"/>
      <c r="N224" s="870"/>
      <c r="O224" s="811"/>
      <c r="P224" s="908"/>
      <c r="Q224" s="919"/>
      <c r="R224" s="816"/>
      <c r="S224" s="816"/>
      <c r="T224" s="816"/>
      <c r="U224" s="744"/>
      <c r="V224" s="816"/>
      <c r="W224" s="816"/>
      <c r="X224" s="816"/>
      <c r="Y224" s="811"/>
      <c r="Z224" s="816"/>
      <c r="AA224" s="760"/>
      <c r="AB224" s="760"/>
      <c r="AC224" s="760"/>
      <c r="AD224" s="760"/>
      <c r="AE224" s="811"/>
      <c r="AF224" s="811"/>
      <c r="AG224" s="811"/>
      <c r="AH224" s="750"/>
      <c r="AI224" s="750"/>
      <c r="AJ224" s="770"/>
      <c r="AK224" s="866"/>
      <c r="AL224" s="866"/>
      <c r="AM224" s="770"/>
      <c r="AN224" s="873"/>
      <c r="AO224" s="909"/>
      <c r="AP224" s="904"/>
      <c r="AQ224" s="904"/>
      <c r="AR224" s="904"/>
      <c r="AS224" s="904"/>
      <c r="AT224" s="904"/>
      <c r="AU224" s="904"/>
      <c r="AV224" s="904"/>
      <c r="AW224" s="904"/>
      <c r="AX224" s="904"/>
      <c r="AY224" s="904"/>
      <c r="AZ224" s="921"/>
      <c r="BA224" s="898"/>
      <c r="BB224" s="900"/>
      <c r="BC224" s="900"/>
      <c r="BD224" s="900"/>
      <c r="BE224" s="922"/>
    </row>
    <row r="225" spans="1:57" ht="33.75" customHeight="1" thickBot="1">
      <c r="A225" s="816"/>
      <c r="B225" s="1138"/>
      <c r="C225" s="811"/>
      <c r="D225" s="811"/>
      <c r="E225" s="811"/>
      <c r="F225" s="811"/>
      <c r="G225" s="811"/>
      <c r="H225" s="62" t="s">
        <v>574</v>
      </c>
      <c r="I225" s="63" t="s">
        <v>538</v>
      </c>
      <c r="J225" s="911"/>
      <c r="K225" s="937"/>
      <c r="L225" s="750"/>
      <c r="M225" s="767"/>
      <c r="N225" s="870"/>
      <c r="O225" s="811"/>
      <c r="P225" s="908" t="s">
        <v>560</v>
      </c>
      <c r="Q225" s="917" t="s">
        <v>561</v>
      </c>
      <c r="R225" s="816">
        <f>+IFERROR(VLOOKUP(Q225,[7]DATOS!$E$2:$F$17,2,FALSE),"")</f>
        <v>15</v>
      </c>
      <c r="S225" s="816"/>
      <c r="T225" s="816"/>
      <c r="U225" s="744"/>
      <c r="V225" s="816"/>
      <c r="W225" s="816"/>
      <c r="X225" s="816"/>
      <c r="Y225" s="811"/>
      <c r="Z225" s="816"/>
      <c r="AA225" s="760"/>
      <c r="AB225" s="760"/>
      <c r="AC225" s="760"/>
      <c r="AD225" s="760"/>
      <c r="AE225" s="811"/>
      <c r="AF225" s="811"/>
      <c r="AG225" s="811"/>
      <c r="AH225" s="750"/>
      <c r="AI225" s="750"/>
      <c r="AJ225" s="770"/>
      <c r="AK225" s="866"/>
      <c r="AL225" s="866"/>
      <c r="AM225" s="770"/>
      <c r="AN225" s="873"/>
      <c r="AO225" s="909"/>
      <c r="AP225" s="904"/>
      <c r="AQ225" s="904"/>
      <c r="AR225" s="904"/>
      <c r="AS225" s="904"/>
      <c r="AT225" s="904"/>
      <c r="AU225" s="904"/>
      <c r="AV225" s="904"/>
      <c r="AW225" s="904"/>
      <c r="AX225" s="904"/>
      <c r="AY225" s="904"/>
      <c r="AZ225" s="921"/>
      <c r="BA225" s="898"/>
      <c r="BB225" s="900"/>
      <c r="BC225" s="900"/>
      <c r="BD225" s="900"/>
      <c r="BE225" s="922"/>
    </row>
    <row r="226" spans="1:57" ht="33.75" customHeight="1" thickBot="1">
      <c r="A226" s="816"/>
      <c r="B226" s="1138"/>
      <c r="C226" s="811"/>
      <c r="D226" s="811"/>
      <c r="E226" s="811"/>
      <c r="F226" s="811"/>
      <c r="G226" s="811"/>
      <c r="H226" s="62" t="s">
        <v>575</v>
      </c>
      <c r="I226" s="63" t="s">
        <v>538</v>
      </c>
      <c r="J226" s="911"/>
      <c r="K226" s="937"/>
      <c r="L226" s="750"/>
      <c r="M226" s="767"/>
      <c r="N226" s="870"/>
      <c r="O226" s="811"/>
      <c r="P226" s="908"/>
      <c r="Q226" s="918"/>
      <c r="R226" s="816"/>
      <c r="S226" s="816"/>
      <c r="T226" s="816"/>
      <c r="U226" s="744"/>
      <c r="V226" s="816"/>
      <c r="W226" s="816"/>
      <c r="X226" s="816"/>
      <c r="Y226" s="811"/>
      <c r="Z226" s="816"/>
      <c r="AA226" s="760"/>
      <c r="AB226" s="760"/>
      <c r="AC226" s="760"/>
      <c r="AD226" s="760"/>
      <c r="AE226" s="811"/>
      <c r="AF226" s="811"/>
      <c r="AG226" s="811"/>
      <c r="AH226" s="750"/>
      <c r="AI226" s="750"/>
      <c r="AJ226" s="770"/>
      <c r="AK226" s="866"/>
      <c r="AL226" s="866"/>
      <c r="AM226" s="770"/>
      <c r="AN226" s="873"/>
      <c r="AO226" s="909"/>
      <c r="AP226" s="904"/>
      <c r="AQ226" s="904"/>
      <c r="AR226" s="904"/>
      <c r="AS226" s="904"/>
      <c r="AT226" s="904"/>
      <c r="AU226" s="904"/>
      <c r="AV226" s="904"/>
      <c r="AW226" s="904"/>
      <c r="AX226" s="904"/>
      <c r="AY226" s="904"/>
      <c r="AZ226" s="921"/>
      <c r="BA226" s="898"/>
      <c r="BB226" s="900"/>
      <c r="BC226" s="900"/>
      <c r="BD226" s="900"/>
      <c r="BE226" s="922"/>
    </row>
    <row r="227" spans="1:57" ht="33.75" customHeight="1" thickBot="1">
      <c r="A227" s="816"/>
      <c r="B227" s="1138"/>
      <c r="C227" s="811"/>
      <c r="D227" s="811"/>
      <c r="E227" s="811"/>
      <c r="F227" s="811"/>
      <c r="G227" s="811"/>
      <c r="H227" s="746" t="s">
        <v>576</v>
      </c>
      <c r="I227" s="63" t="s">
        <v>538</v>
      </c>
      <c r="J227" s="911"/>
      <c r="K227" s="937"/>
      <c r="L227" s="750"/>
      <c r="M227" s="767"/>
      <c r="N227" s="870"/>
      <c r="O227" s="811"/>
      <c r="P227" s="908"/>
      <c r="Q227" s="919"/>
      <c r="R227" s="816"/>
      <c r="S227" s="816"/>
      <c r="T227" s="816"/>
      <c r="U227" s="744"/>
      <c r="V227" s="816"/>
      <c r="W227" s="816"/>
      <c r="X227" s="816"/>
      <c r="Y227" s="811"/>
      <c r="Z227" s="816"/>
      <c r="AA227" s="760"/>
      <c r="AB227" s="760"/>
      <c r="AC227" s="760"/>
      <c r="AD227" s="760"/>
      <c r="AE227" s="811"/>
      <c r="AF227" s="811"/>
      <c r="AG227" s="811"/>
      <c r="AH227" s="750"/>
      <c r="AI227" s="750"/>
      <c r="AJ227" s="770"/>
      <c r="AK227" s="866"/>
      <c r="AL227" s="866"/>
      <c r="AM227" s="770"/>
      <c r="AN227" s="873"/>
      <c r="AO227" s="909"/>
      <c r="AP227" s="904"/>
      <c r="AQ227" s="904"/>
      <c r="AR227" s="904"/>
      <c r="AS227" s="904"/>
      <c r="AT227" s="904"/>
      <c r="AU227" s="904"/>
      <c r="AV227" s="904"/>
      <c r="AW227" s="904"/>
      <c r="AX227" s="904"/>
      <c r="AY227" s="904"/>
      <c r="AZ227" s="921"/>
      <c r="BA227" s="898"/>
      <c r="BB227" s="900"/>
      <c r="BC227" s="900"/>
      <c r="BD227" s="900"/>
      <c r="BE227" s="922"/>
    </row>
    <row r="228" spans="1:57" ht="33.75" customHeight="1" thickBot="1">
      <c r="A228" s="816"/>
      <c r="B228" s="1138"/>
      <c r="C228" s="811"/>
      <c r="D228" s="811"/>
      <c r="E228" s="811"/>
      <c r="F228" s="811"/>
      <c r="G228" s="811"/>
      <c r="H228" s="746"/>
      <c r="I228" s="63" t="s">
        <v>538</v>
      </c>
      <c r="J228" s="911"/>
      <c r="K228" s="937"/>
      <c r="L228" s="750"/>
      <c r="M228" s="767"/>
      <c r="N228" s="870"/>
      <c r="O228" s="811"/>
      <c r="P228" s="908" t="s">
        <v>563</v>
      </c>
      <c r="Q228" s="917" t="s">
        <v>564</v>
      </c>
      <c r="R228" s="816">
        <f>+IFERROR(VLOOKUP(Q228,[7]DATOS!$E$2:$F$17,2,FALSE),"")</f>
        <v>15</v>
      </c>
      <c r="S228" s="816"/>
      <c r="T228" s="816"/>
      <c r="U228" s="744"/>
      <c r="V228" s="816"/>
      <c r="W228" s="816"/>
      <c r="X228" s="816"/>
      <c r="Y228" s="811"/>
      <c r="Z228" s="816"/>
      <c r="AA228" s="760"/>
      <c r="AB228" s="760"/>
      <c r="AC228" s="760"/>
      <c r="AD228" s="760"/>
      <c r="AE228" s="811"/>
      <c r="AF228" s="811"/>
      <c r="AG228" s="811"/>
      <c r="AH228" s="750"/>
      <c r="AI228" s="750"/>
      <c r="AJ228" s="770"/>
      <c r="AK228" s="866"/>
      <c r="AL228" s="866"/>
      <c r="AM228" s="770"/>
      <c r="AN228" s="873"/>
      <c r="AO228" s="909"/>
      <c r="AP228" s="904"/>
      <c r="AQ228" s="904"/>
      <c r="AR228" s="904"/>
      <c r="AS228" s="904"/>
      <c r="AT228" s="904"/>
      <c r="AU228" s="904"/>
      <c r="AV228" s="904"/>
      <c r="AW228" s="904"/>
      <c r="AX228" s="904"/>
      <c r="AY228" s="904"/>
      <c r="AZ228" s="921"/>
      <c r="BA228" s="898"/>
      <c r="BB228" s="900"/>
      <c r="BC228" s="900"/>
      <c r="BD228" s="900"/>
      <c r="BE228" s="922"/>
    </row>
    <row r="229" spans="1:57" ht="33.75" customHeight="1" thickBot="1">
      <c r="A229" s="816"/>
      <c r="B229" s="1138"/>
      <c r="C229" s="811"/>
      <c r="D229" s="811"/>
      <c r="E229" s="811"/>
      <c r="F229" s="811"/>
      <c r="G229" s="811"/>
      <c r="H229" s="746" t="s">
        <v>577</v>
      </c>
      <c r="I229" s="63" t="s">
        <v>538</v>
      </c>
      <c r="J229" s="911"/>
      <c r="K229" s="937"/>
      <c r="L229" s="750"/>
      <c r="M229" s="767"/>
      <c r="N229" s="870"/>
      <c r="O229" s="811"/>
      <c r="P229" s="908"/>
      <c r="Q229" s="918"/>
      <c r="R229" s="816"/>
      <c r="S229" s="816"/>
      <c r="T229" s="816"/>
      <c r="U229" s="744"/>
      <c r="V229" s="816"/>
      <c r="W229" s="816"/>
      <c r="X229" s="816"/>
      <c r="Y229" s="811"/>
      <c r="Z229" s="816"/>
      <c r="AA229" s="760"/>
      <c r="AB229" s="760"/>
      <c r="AC229" s="760"/>
      <c r="AD229" s="760"/>
      <c r="AE229" s="811"/>
      <c r="AF229" s="811"/>
      <c r="AG229" s="811"/>
      <c r="AH229" s="750"/>
      <c r="AI229" s="750"/>
      <c r="AJ229" s="770"/>
      <c r="AK229" s="866"/>
      <c r="AL229" s="866"/>
      <c r="AM229" s="770"/>
      <c r="AN229" s="873"/>
      <c r="AO229" s="909"/>
      <c r="AP229" s="904"/>
      <c r="AQ229" s="904"/>
      <c r="AR229" s="904"/>
      <c r="AS229" s="904"/>
      <c r="AT229" s="904"/>
      <c r="AU229" s="904"/>
      <c r="AV229" s="904"/>
      <c r="AW229" s="904"/>
      <c r="AX229" s="904"/>
      <c r="AY229" s="904"/>
      <c r="AZ229" s="921"/>
      <c r="BA229" s="898"/>
      <c r="BB229" s="900"/>
      <c r="BC229" s="900"/>
      <c r="BD229" s="900"/>
      <c r="BE229" s="922"/>
    </row>
    <row r="230" spans="1:57" ht="33.75" customHeight="1" thickBot="1">
      <c r="A230" s="816"/>
      <c r="B230" s="1138"/>
      <c r="C230" s="811"/>
      <c r="D230" s="811"/>
      <c r="E230" s="811"/>
      <c r="F230" s="811"/>
      <c r="G230" s="811"/>
      <c r="H230" s="746"/>
      <c r="I230" s="63" t="s">
        <v>538</v>
      </c>
      <c r="J230" s="911"/>
      <c r="K230" s="937"/>
      <c r="L230" s="750"/>
      <c r="M230" s="767"/>
      <c r="N230" s="870"/>
      <c r="O230" s="811"/>
      <c r="P230" s="908"/>
      <c r="Q230" s="919"/>
      <c r="R230" s="816"/>
      <c r="S230" s="816"/>
      <c r="T230" s="816"/>
      <c r="U230" s="744"/>
      <c r="V230" s="816"/>
      <c r="W230" s="816"/>
      <c r="X230" s="816"/>
      <c r="Y230" s="811"/>
      <c r="Z230" s="816"/>
      <c r="AA230" s="760"/>
      <c r="AB230" s="760"/>
      <c r="AC230" s="760"/>
      <c r="AD230" s="760"/>
      <c r="AE230" s="811"/>
      <c r="AF230" s="811"/>
      <c r="AG230" s="811"/>
      <c r="AH230" s="750"/>
      <c r="AI230" s="750"/>
      <c r="AJ230" s="770"/>
      <c r="AK230" s="866"/>
      <c r="AL230" s="866"/>
      <c r="AM230" s="770"/>
      <c r="AN230" s="873"/>
      <c r="AO230" s="909"/>
      <c r="AP230" s="904"/>
      <c r="AQ230" s="904"/>
      <c r="AR230" s="904"/>
      <c r="AS230" s="904"/>
      <c r="AT230" s="904"/>
      <c r="AU230" s="904"/>
      <c r="AV230" s="904"/>
      <c r="AW230" s="904"/>
      <c r="AX230" s="904"/>
      <c r="AY230" s="904"/>
      <c r="AZ230" s="921"/>
      <c r="BA230" s="898"/>
      <c r="BB230" s="900"/>
      <c r="BC230" s="900"/>
      <c r="BD230" s="900"/>
      <c r="BE230" s="922"/>
    </row>
    <row r="231" spans="1:57" ht="33.75" customHeight="1" thickBot="1">
      <c r="A231" s="816"/>
      <c r="B231" s="1138"/>
      <c r="C231" s="811"/>
      <c r="D231" s="811"/>
      <c r="E231" s="811"/>
      <c r="F231" s="811"/>
      <c r="G231" s="811"/>
      <c r="H231" s="746" t="s">
        <v>578</v>
      </c>
      <c r="I231" s="63" t="s">
        <v>538</v>
      </c>
      <c r="J231" s="911"/>
      <c r="K231" s="937"/>
      <c r="L231" s="750"/>
      <c r="M231" s="767"/>
      <c r="N231" s="870"/>
      <c r="O231" s="811"/>
      <c r="P231" s="908" t="s">
        <v>566</v>
      </c>
      <c r="Q231" s="917" t="s">
        <v>567</v>
      </c>
      <c r="R231" s="816">
        <f>+IFERROR(VLOOKUP(Q231,[7]DATOS!$E$2:$F$17,2,FALSE),"")</f>
        <v>15</v>
      </c>
      <c r="S231" s="816"/>
      <c r="T231" s="816"/>
      <c r="U231" s="744"/>
      <c r="V231" s="816"/>
      <c r="W231" s="816"/>
      <c r="X231" s="816"/>
      <c r="Y231" s="811"/>
      <c r="Z231" s="816"/>
      <c r="AA231" s="760"/>
      <c r="AB231" s="760"/>
      <c r="AC231" s="760"/>
      <c r="AD231" s="760"/>
      <c r="AE231" s="811"/>
      <c r="AF231" s="811"/>
      <c r="AG231" s="811"/>
      <c r="AH231" s="750"/>
      <c r="AI231" s="750"/>
      <c r="AJ231" s="770"/>
      <c r="AK231" s="866"/>
      <c r="AL231" s="866"/>
      <c r="AM231" s="770"/>
      <c r="AN231" s="873"/>
      <c r="AO231" s="909"/>
      <c r="AP231" s="904"/>
      <c r="AQ231" s="904"/>
      <c r="AR231" s="904"/>
      <c r="AS231" s="904"/>
      <c r="AT231" s="904"/>
      <c r="AU231" s="904"/>
      <c r="AV231" s="904"/>
      <c r="AW231" s="904"/>
      <c r="AX231" s="904"/>
      <c r="AY231" s="904"/>
      <c r="AZ231" s="921"/>
      <c r="BA231" s="898"/>
      <c r="BB231" s="900"/>
      <c r="BC231" s="900"/>
      <c r="BD231" s="900"/>
      <c r="BE231" s="922"/>
    </row>
    <row r="232" spans="1:57" ht="33.75" customHeight="1" thickBot="1">
      <c r="A232" s="816"/>
      <c r="B232" s="1138"/>
      <c r="C232" s="811"/>
      <c r="D232" s="811"/>
      <c r="E232" s="811"/>
      <c r="F232" s="811"/>
      <c r="G232" s="811"/>
      <c r="H232" s="746"/>
      <c r="I232" s="63" t="s">
        <v>538</v>
      </c>
      <c r="J232" s="911"/>
      <c r="K232" s="937"/>
      <c r="L232" s="750"/>
      <c r="M232" s="767"/>
      <c r="N232" s="870"/>
      <c r="O232" s="811"/>
      <c r="P232" s="908"/>
      <c r="Q232" s="918"/>
      <c r="R232" s="816"/>
      <c r="S232" s="816"/>
      <c r="T232" s="816"/>
      <c r="U232" s="744"/>
      <c r="V232" s="816"/>
      <c r="W232" s="816"/>
      <c r="X232" s="816"/>
      <c r="Y232" s="811"/>
      <c r="Z232" s="816"/>
      <c r="AA232" s="760"/>
      <c r="AB232" s="760"/>
      <c r="AC232" s="760"/>
      <c r="AD232" s="760"/>
      <c r="AE232" s="811"/>
      <c r="AF232" s="811"/>
      <c r="AG232" s="811"/>
      <c r="AH232" s="750"/>
      <c r="AI232" s="750"/>
      <c r="AJ232" s="770"/>
      <c r="AK232" s="866"/>
      <c r="AL232" s="866"/>
      <c r="AM232" s="770"/>
      <c r="AN232" s="873"/>
      <c r="AO232" s="909"/>
      <c r="AP232" s="904"/>
      <c r="AQ232" s="904"/>
      <c r="AR232" s="904"/>
      <c r="AS232" s="904"/>
      <c r="AT232" s="904"/>
      <c r="AU232" s="904"/>
      <c r="AV232" s="904"/>
      <c r="AW232" s="904"/>
      <c r="AX232" s="904"/>
      <c r="AY232" s="904"/>
      <c r="AZ232" s="921"/>
      <c r="BA232" s="898"/>
      <c r="BB232" s="900"/>
      <c r="BC232" s="900"/>
      <c r="BD232" s="900"/>
      <c r="BE232" s="922"/>
    </row>
    <row r="233" spans="1:57" ht="33.75" customHeight="1" thickBot="1">
      <c r="A233" s="816"/>
      <c r="B233" s="1138"/>
      <c r="C233" s="811"/>
      <c r="D233" s="811"/>
      <c r="E233" s="811"/>
      <c r="F233" s="811"/>
      <c r="G233" s="811"/>
      <c r="H233" s="746" t="s">
        <v>579</v>
      </c>
      <c r="I233" s="63" t="s">
        <v>538</v>
      </c>
      <c r="J233" s="911"/>
      <c r="K233" s="937"/>
      <c r="L233" s="750"/>
      <c r="M233" s="767"/>
      <c r="N233" s="870"/>
      <c r="O233" s="811"/>
      <c r="P233" s="908"/>
      <c r="Q233" s="918"/>
      <c r="R233" s="816"/>
      <c r="S233" s="816"/>
      <c r="T233" s="816"/>
      <c r="U233" s="744"/>
      <c r="V233" s="816"/>
      <c r="W233" s="816"/>
      <c r="X233" s="816"/>
      <c r="Y233" s="811"/>
      <c r="Z233" s="816"/>
      <c r="AA233" s="760"/>
      <c r="AB233" s="760"/>
      <c r="AC233" s="760"/>
      <c r="AD233" s="760"/>
      <c r="AE233" s="811"/>
      <c r="AF233" s="811"/>
      <c r="AG233" s="811"/>
      <c r="AH233" s="750"/>
      <c r="AI233" s="750"/>
      <c r="AJ233" s="770"/>
      <c r="AK233" s="866"/>
      <c r="AL233" s="866"/>
      <c r="AM233" s="770"/>
      <c r="AN233" s="873"/>
      <c r="AO233" s="909"/>
      <c r="AP233" s="904"/>
      <c r="AQ233" s="904"/>
      <c r="AR233" s="904"/>
      <c r="AS233" s="904"/>
      <c r="AT233" s="904"/>
      <c r="AU233" s="904"/>
      <c r="AV233" s="904"/>
      <c r="AW233" s="904"/>
      <c r="AX233" s="904"/>
      <c r="AY233" s="904"/>
      <c r="AZ233" s="921"/>
      <c r="BA233" s="898"/>
      <c r="BB233" s="900"/>
      <c r="BC233" s="900"/>
      <c r="BD233" s="900"/>
      <c r="BE233" s="922"/>
    </row>
    <row r="234" spans="1:57" ht="33.75" customHeight="1" thickBot="1">
      <c r="A234" s="816"/>
      <c r="B234" s="1138"/>
      <c r="C234" s="811"/>
      <c r="D234" s="811"/>
      <c r="E234" s="811"/>
      <c r="F234" s="811"/>
      <c r="G234" s="811"/>
      <c r="H234" s="746"/>
      <c r="I234" s="63" t="s">
        <v>538</v>
      </c>
      <c r="J234" s="911"/>
      <c r="K234" s="937"/>
      <c r="L234" s="750"/>
      <c r="M234" s="767"/>
      <c r="N234" s="870"/>
      <c r="O234" s="811"/>
      <c r="P234" s="908"/>
      <c r="Q234" s="918"/>
      <c r="R234" s="816"/>
      <c r="S234" s="816"/>
      <c r="T234" s="816"/>
      <c r="U234" s="744"/>
      <c r="V234" s="816"/>
      <c r="W234" s="816"/>
      <c r="X234" s="816"/>
      <c r="Y234" s="811"/>
      <c r="Z234" s="816"/>
      <c r="AA234" s="760"/>
      <c r="AB234" s="760"/>
      <c r="AC234" s="760"/>
      <c r="AD234" s="760"/>
      <c r="AE234" s="811"/>
      <c r="AF234" s="811"/>
      <c r="AG234" s="811"/>
      <c r="AH234" s="750"/>
      <c r="AI234" s="750"/>
      <c r="AJ234" s="770"/>
      <c r="AK234" s="866"/>
      <c r="AL234" s="866"/>
      <c r="AM234" s="770"/>
      <c r="AN234" s="873"/>
      <c r="AO234" s="909"/>
      <c r="AP234" s="904"/>
      <c r="AQ234" s="904"/>
      <c r="AR234" s="904"/>
      <c r="AS234" s="904"/>
      <c r="AT234" s="904"/>
      <c r="AU234" s="904"/>
      <c r="AV234" s="904"/>
      <c r="AW234" s="904"/>
      <c r="AX234" s="904"/>
      <c r="AY234" s="904"/>
      <c r="AZ234" s="921"/>
      <c r="BA234" s="898"/>
      <c r="BB234" s="900"/>
      <c r="BC234" s="900"/>
      <c r="BD234" s="900"/>
      <c r="BE234" s="922"/>
    </row>
    <row r="235" spans="1:57" ht="33.75" customHeight="1" thickBot="1">
      <c r="A235" s="816"/>
      <c r="B235" s="1138"/>
      <c r="C235" s="811"/>
      <c r="D235" s="811"/>
      <c r="E235" s="811"/>
      <c r="F235" s="811"/>
      <c r="G235" s="811"/>
      <c r="H235" s="746" t="s">
        <v>580</v>
      </c>
      <c r="I235" s="63" t="s">
        <v>538</v>
      </c>
      <c r="J235" s="911"/>
      <c r="K235" s="937"/>
      <c r="L235" s="750"/>
      <c r="M235" s="767"/>
      <c r="N235" s="870"/>
      <c r="O235" s="811"/>
      <c r="P235" s="908"/>
      <c r="Q235" s="919"/>
      <c r="R235" s="816"/>
      <c r="S235" s="816"/>
      <c r="T235" s="816"/>
      <c r="U235" s="744"/>
      <c r="V235" s="816"/>
      <c r="W235" s="816"/>
      <c r="X235" s="816"/>
      <c r="Y235" s="811"/>
      <c r="Z235" s="816"/>
      <c r="AA235" s="760"/>
      <c r="AB235" s="760"/>
      <c r="AC235" s="760"/>
      <c r="AD235" s="760"/>
      <c r="AE235" s="811"/>
      <c r="AF235" s="811"/>
      <c r="AG235" s="811"/>
      <c r="AH235" s="750"/>
      <c r="AI235" s="750"/>
      <c r="AJ235" s="770"/>
      <c r="AK235" s="866"/>
      <c r="AL235" s="866"/>
      <c r="AM235" s="770"/>
      <c r="AN235" s="873"/>
      <c r="AO235" s="909"/>
      <c r="AP235" s="904"/>
      <c r="AQ235" s="904"/>
      <c r="AR235" s="904"/>
      <c r="AS235" s="904"/>
      <c r="AT235" s="904"/>
      <c r="AU235" s="904"/>
      <c r="AV235" s="904"/>
      <c r="AW235" s="904"/>
      <c r="AX235" s="904"/>
      <c r="AY235" s="904"/>
      <c r="AZ235" s="921"/>
      <c r="BA235" s="898"/>
      <c r="BB235" s="900"/>
      <c r="BC235" s="900"/>
      <c r="BD235" s="900"/>
      <c r="BE235" s="922"/>
    </row>
    <row r="236" spans="1:57" ht="33.75" customHeight="1" thickBot="1">
      <c r="A236" s="816"/>
      <c r="B236" s="1138"/>
      <c r="C236" s="811"/>
      <c r="D236" s="811"/>
      <c r="E236" s="811"/>
      <c r="F236" s="811"/>
      <c r="G236" s="811"/>
      <c r="H236" s="746"/>
      <c r="I236" s="63" t="s">
        <v>538</v>
      </c>
      <c r="J236" s="911"/>
      <c r="K236" s="937"/>
      <c r="L236" s="750"/>
      <c r="M236" s="767"/>
      <c r="N236" s="870"/>
      <c r="O236" s="811"/>
      <c r="P236" s="908" t="s">
        <v>569</v>
      </c>
      <c r="Q236" s="917" t="s">
        <v>570</v>
      </c>
      <c r="R236" s="816">
        <f>+IFERROR(VLOOKUP(Q236,[7]DATOS!$E$2:$F$17,2,FALSE),"")</f>
        <v>10</v>
      </c>
      <c r="S236" s="816"/>
      <c r="T236" s="816"/>
      <c r="U236" s="744"/>
      <c r="V236" s="816"/>
      <c r="W236" s="816"/>
      <c r="X236" s="816"/>
      <c r="Y236" s="811"/>
      <c r="Z236" s="816"/>
      <c r="AA236" s="760"/>
      <c r="AB236" s="760"/>
      <c r="AC236" s="760"/>
      <c r="AD236" s="760"/>
      <c r="AE236" s="811"/>
      <c r="AF236" s="811"/>
      <c r="AG236" s="811"/>
      <c r="AH236" s="750"/>
      <c r="AI236" s="750"/>
      <c r="AJ236" s="770"/>
      <c r="AK236" s="866"/>
      <c r="AL236" s="866"/>
      <c r="AM236" s="770"/>
      <c r="AN236" s="873"/>
      <c r="AO236" s="909"/>
      <c r="AP236" s="904"/>
      <c r="AQ236" s="904"/>
      <c r="AR236" s="904"/>
      <c r="AS236" s="904"/>
      <c r="AT236" s="904"/>
      <c r="AU236" s="904"/>
      <c r="AV236" s="904"/>
      <c r="AW236" s="904"/>
      <c r="AX236" s="904"/>
      <c r="AY236" s="904"/>
      <c r="AZ236" s="921"/>
      <c r="BA236" s="898"/>
      <c r="BB236" s="900"/>
      <c r="BC236" s="900"/>
      <c r="BD236" s="900"/>
      <c r="BE236" s="922"/>
    </row>
    <row r="237" spans="1:57" ht="33.75" customHeight="1" thickBot="1">
      <c r="A237" s="816"/>
      <c r="B237" s="1138"/>
      <c r="C237" s="811"/>
      <c r="D237" s="811"/>
      <c r="E237" s="811"/>
      <c r="F237" s="811"/>
      <c r="G237" s="811"/>
      <c r="H237" s="746" t="s">
        <v>581</v>
      </c>
      <c r="I237" s="63" t="s">
        <v>538</v>
      </c>
      <c r="J237" s="911"/>
      <c r="K237" s="937"/>
      <c r="L237" s="750"/>
      <c r="M237" s="767"/>
      <c r="N237" s="870"/>
      <c r="O237" s="811"/>
      <c r="P237" s="908"/>
      <c r="Q237" s="918"/>
      <c r="R237" s="816"/>
      <c r="S237" s="816"/>
      <c r="T237" s="816"/>
      <c r="U237" s="744"/>
      <c r="V237" s="816"/>
      <c r="W237" s="816"/>
      <c r="X237" s="816"/>
      <c r="Y237" s="811"/>
      <c r="Z237" s="816"/>
      <c r="AA237" s="760"/>
      <c r="AB237" s="760"/>
      <c r="AC237" s="760"/>
      <c r="AD237" s="760"/>
      <c r="AE237" s="811"/>
      <c r="AF237" s="811"/>
      <c r="AG237" s="811"/>
      <c r="AH237" s="750"/>
      <c r="AI237" s="750"/>
      <c r="AJ237" s="770"/>
      <c r="AK237" s="866"/>
      <c r="AL237" s="866"/>
      <c r="AM237" s="770"/>
      <c r="AN237" s="873"/>
      <c r="AO237" s="909"/>
      <c r="AP237" s="904"/>
      <c r="AQ237" s="904"/>
      <c r="AR237" s="904"/>
      <c r="AS237" s="904"/>
      <c r="AT237" s="904"/>
      <c r="AU237" s="904"/>
      <c r="AV237" s="904"/>
      <c r="AW237" s="904"/>
      <c r="AX237" s="904"/>
      <c r="AY237" s="904"/>
      <c r="AZ237" s="921"/>
      <c r="BA237" s="898"/>
      <c r="BB237" s="900"/>
      <c r="BC237" s="900"/>
      <c r="BD237" s="900"/>
      <c r="BE237" s="922"/>
    </row>
    <row r="238" spans="1:57" ht="33.75" customHeight="1" thickBot="1">
      <c r="A238" s="816"/>
      <c r="B238" s="1138"/>
      <c r="C238" s="811"/>
      <c r="D238" s="811"/>
      <c r="E238" s="811"/>
      <c r="F238" s="811"/>
      <c r="G238" s="811"/>
      <c r="H238" s="746"/>
      <c r="I238" s="63" t="s">
        <v>538</v>
      </c>
      <c r="J238" s="911"/>
      <c r="K238" s="937"/>
      <c r="L238" s="750"/>
      <c r="M238" s="767"/>
      <c r="N238" s="870"/>
      <c r="O238" s="811"/>
      <c r="P238" s="908"/>
      <c r="Q238" s="918"/>
      <c r="R238" s="816"/>
      <c r="S238" s="816"/>
      <c r="T238" s="816"/>
      <c r="U238" s="744"/>
      <c r="V238" s="816"/>
      <c r="W238" s="816"/>
      <c r="X238" s="816"/>
      <c r="Y238" s="811"/>
      <c r="Z238" s="816"/>
      <c r="AA238" s="760"/>
      <c r="AB238" s="760"/>
      <c r="AC238" s="760"/>
      <c r="AD238" s="760"/>
      <c r="AE238" s="811"/>
      <c r="AF238" s="811"/>
      <c r="AG238" s="811"/>
      <c r="AH238" s="750"/>
      <c r="AI238" s="750"/>
      <c r="AJ238" s="770"/>
      <c r="AK238" s="866"/>
      <c r="AL238" s="866"/>
      <c r="AM238" s="770"/>
      <c r="AN238" s="873"/>
      <c r="AO238" s="909"/>
      <c r="AP238" s="904"/>
      <c r="AQ238" s="904"/>
      <c r="AR238" s="904"/>
      <c r="AS238" s="904"/>
      <c r="AT238" s="904"/>
      <c r="AU238" s="904"/>
      <c r="AV238" s="904"/>
      <c r="AW238" s="904"/>
      <c r="AX238" s="904"/>
      <c r="AY238" s="904"/>
      <c r="AZ238" s="921"/>
      <c r="BA238" s="898"/>
      <c r="BB238" s="900"/>
      <c r="BC238" s="900"/>
      <c r="BD238" s="900"/>
      <c r="BE238" s="922"/>
    </row>
    <row r="239" spans="1:57" ht="33.75" customHeight="1" thickBot="1">
      <c r="A239" s="816"/>
      <c r="B239" s="1138"/>
      <c r="C239" s="811"/>
      <c r="D239" s="811"/>
      <c r="E239" s="811"/>
      <c r="F239" s="811"/>
      <c r="G239" s="811"/>
      <c r="H239" s="746" t="s">
        <v>582</v>
      </c>
      <c r="I239" s="63" t="s">
        <v>538</v>
      </c>
      <c r="J239" s="911"/>
      <c r="K239" s="937"/>
      <c r="L239" s="750"/>
      <c r="M239" s="767"/>
      <c r="N239" s="870"/>
      <c r="O239" s="811"/>
      <c r="P239" s="908"/>
      <c r="Q239" s="918"/>
      <c r="R239" s="816"/>
      <c r="S239" s="816"/>
      <c r="T239" s="816"/>
      <c r="U239" s="744"/>
      <c r="V239" s="816"/>
      <c r="W239" s="816"/>
      <c r="X239" s="816"/>
      <c r="Y239" s="811"/>
      <c r="Z239" s="816"/>
      <c r="AA239" s="760"/>
      <c r="AB239" s="760"/>
      <c r="AC239" s="760"/>
      <c r="AD239" s="760"/>
      <c r="AE239" s="811"/>
      <c r="AF239" s="811"/>
      <c r="AG239" s="811"/>
      <c r="AH239" s="750"/>
      <c r="AI239" s="750"/>
      <c r="AJ239" s="770"/>
      <c r="AK239" s="866"/>
      <c r="AL239" s="866"/>
      <c r="AM239" s="770"/>
      <c r="AN239" s="873"/>
      <c r="AO239" s="909"/>
      <c r="AP239" s="904"/>
      <c r="AQ239" s="904"/>
      <c r="AR239" s="904"/>
      <c r="AS239" s="904"/>
      <c r="AT239" s="904"/>
      <c r="AU239" s="904"/>
      <c r="AV239" s="904"/>
      <c r="AW239" s="904"/>
      <c r="AX239" s="904"/>
      <c r="AY239" s="904"/>
      <c r="AZ239" s="921"/>
      <c r="BA239" s="898"/>
      <c r="BB239" s="900"/>
      <c r="BC239" s="900"/>
      <c r="BD239" s="900"/>
      <c r="BE239" s="922"/>
    </row>
    <row r="240" spans="1:57" ht="33.75" customHeight="1" thickBot="1">
      <c r="A240" s="816"/>
      <c r="B240" s="1138"/>
      <c r="C240" s="811"/>
      <c r="D240" s="811"/>
      <c r="E240" s="811"/>
      <c r="F240" s="811"/>
      <c r="G240" s="811"/>
      <c r="H240" s="746"/>
      <c r="I240" s="63" t="s">
        <v>538</v>
      </c>
      <c r="J240" s="911"/>
      <c r="K240" s="937"/>
      <c r="L240" s="750"/>
      <c r="M240" s="767"/>
      <c r="N240" s="870"/>
      <c r="O240" s="811"/>
      <c r="P240" s="908"/>
      <c r="Q240" s="919"/>
      <c r="R240" s="816"/>
      <c r="S240" s="816"/>
      <c r="T240" s="816"/>
      <c r="U240" s="745"/>
      <c r="V240" s="816"/>
      <c r="W240" s="816"/>
      <c r="X240" s="816"/>
      <c r="Y240" s="811"/>
      <c r="Z240" s="816"/>
      <c r="AA240" s="760"/>
      <c r="AB240" s="760"/>
      <c r="AC240" s="760"/>
      <c r="AD240" s="760"/>
      <c r="AE240" s="811"/>
      <c r="AF240" s="811"/>
      <c r="AG240" s="811"/>
      <c r="AH240" s="750"/>
      <c r="AI240" s="750"/>
      <c r="AJ240" s="770"/>
      <c r="AK240" s="866"/>
      <c r="AL240" s="866"/>
      <c r="AM240" s="770"/>
      <c r="AN240" s="873"/>
      <c r="AO240" s="920"/>
      <c r="AP240" s="905"/>
      <c r="AQ240" s="905"/>
      <c r="AR240" s="905"/>
      <c r="AS240" s="905"/>
      <c r="AT240" s="905"/>
      <c r="AU240" s="905"/>
      <c r="AV240" s="905"/>
      <c r="AW240" s="905"/>
      <c r="AX240" s="905"/>
      <c r="AY240" s="905"/>
      <c r="AZ240" s="943"/>
      <c r="BA240" s="899"/>
      <c r="BB240" s="906"/>
      <c r="BC240" s="906"/>
      <c r="BD240" s="906"/>
      <c r="BE240" s="932"/>
    </row>
    <row r="241" spans="1:57" ht="105.75" thickBot="1">
      <c r="A241" s="816"/>
      <c r="B241" s="1139"/>
      <c r="C241" s="811"/>
      <c r="D241" s="811"/>
      <c r="E241" s="811"/>
      <c r="F241" s="811"/>
      <c r="G241" s="811"/>
      <c r="H241" s="41"/>
      <c r="I241" s="63" t="s">
        <v>538</v>
      </c>
      <c r="J241" s="912"/>
      <c r="K241" s="938"/>
      <c r="L241" s="750"/>
      <c r="M241" s="768"/>
      <c r="N241" s="44"/>
      <c r="O241" s="58"/>
      <c r="P241" s="58"/>
      <c r="Q241" s="58"/>
      <c r="R241" s="58"/>
      <c r="S241" s="58"/>
      <c r="T241" s="58"/>
      <c r="U241" s="58"/>
      <c r="V241" s="58"/>
      <c r="W241" s="58"/>
      <c r="X241" s="58"/>
      <c r="Y241" s="58"/>
      <c r="Z241" s="58"/>
      <c r="AA241" s="58"/>
      <c r="AB241" s="58"/>
      <c r="AC241" s="58"/>
      <c r="AD241" s="58"/>
      <c r="AE241" s="73"/>
      <c r="AF241" s="73"/>
      <c r="AG241" s="73"/>
      <c r="AH241" s="750"/>
      <c r="AI241" s="765"/>
      <c r="AJ241" s="69" t="s">
        <v>695</v>
      </c>
      <c r="AK241" s="52" t="s">
        <v>683</v>
      </c>
      <c r="AL241" s="52" t="s">
        <v>684</v>
      </c>
      <c r="AM241" s="56" t="s">
        <v>696</v>
      </c>
      <c r="AN241" s="45"/>
    </row>
    <row r="242" spans="1:57" ht="46.5" customHeight="1" thickBot="1">
      <c r="A242" s="788">
        <v>8</v>
      </c>
      <c r="B242" s="1116" t="s">
        <v>640</v>
      </c>
      <c r="C242" s="749" t="s">
        <v>697</v>
      </c>
      <c r="D242" s="872" t="s">
        <v>533</v>
      </c>
      <c r="E242" s="749" t="s">
        <v>698</v>
      </c>
      <c r="F242" s="872" t="s">
        <v>699</v>
      </c>
      <c r="G242" s="796" t="s">
        <v>536</v>
      </c>
      <c r="H242" s="28" t="s">
        <v>537</v>
      </c>
      <c r="I242" s="63" t="s">
        <v>538</v>
      </c>
      <c r="J242" s="876">
        <f>COUNTIF(I242:I267,[3]DATOS!$D$24)</f>
        <v>26</v>
      </c>
      <c r="K242" s="802" t="str">
        <f>+IF(AND(J242&lt;6,J242&gt;0),"Moderado",IF(AND(J242&lt;12,J242&gt;5),"Mayor",IF(AND(J242&lt;20,J242&gt;11),"Catastrófico","Responda las Preguntas de Impacto")))</f>
        <v>Responda las Preguntas de Impacto</v>
      </c>
      <c r="L242" s="749" t="str">
        <f>IF(AND(EXACT(G242,"Rara vez"),(EXACT(K242,"Moderado"))),"Moderado",IF(AND(EXACT(G242,"Rara vez"),(EXACT(K242,"Mayor"))),"Alto",IF(AND(EXACT(G242,"Rara vez"),(EXACT(K242,"Catastrófico"))),"Extremo",IF(AND(EXACT(G242,"Improbable"),(EXACT(K242,"Moderado"))),"Moderado",IF(AND(EXACT(G242,"Improbable"),(EXACT(K242,"Mayor"))),"Alto",IF(AND(EXACT(G242,"Improbable"),(EXACT(K242,"Catastrófico"))),"Extremo",IF(AND(EXACT(G242,"Posible"),(EXACT(K242,"Moderado"))),"Alto",IF(AND(EXACT(G242,"Posible"),(EXACT(K242,"Mayor"))),"Extremo",IF(AND(EXACT(G242,"Posible"),(EXACT(K242,"Catastrófico"))),"Extremo",IF(AND(EXACT(G242,"Probable"),(EXACT(K242,"Moderado"))),"Alto",IF(AND(EXACT(G242,"Probable"),(EXACT(K242,"Mayor"))),"Extremo",IF(AND(EXACT(G242,"Probable"),(EXACT(K242,"Catastrófico"))),"Extremo",IF(AND(EXACT(G242,"Casi Seguro"),(EXACT(K242,"Moderado"))),"Extremo",IF(AND(EXACT(G242,"Casi Seguro"),(EXACT(K242,"Mayor"))),"Extremo",IF(AND(EXACT(G242,"Casi Seguro"),(EXACT(K242,"Catastrófico"))),"Extremo","")))))))))))))))</f>
        <v/>
      </c>
      <c r="M242" s="805" t="str">
        <f>IF(EXACT(L242,"Bajo"),"Evitar el Riesgo, Reducir el Riesgo, Compartir el Riesgo",IF(EXACT(L242,"Moderado"),"Evitar el Riesgo, Reducir el Riesgo, Compartir el Riesgo",IF(EXACT(L242,"Alto"),"Evitar el Riesgo, Reducir el Riesgo, Compartir el Riesgo",IF(EXACT(L242,"Extremo"),"Evitar el Riesgo, Reducir el Riesgo, Compartir el Riesgo",""))))</f>
        <v/>
      </c>
      <c r="N242" s="887" t="s">
        <v>700</v>
      </c>
      <c r="O242" s="810" t="s">
        <v>540</v>
      </c>
      <c r="P242" s="26" t="s">
        <v>541</v>
      </c>
      <c r="Q242" s="22" t="s">
        <v>542</v>
      </c>
      <c r="R242" s="22">
        <f>+IFERROR(VLOOKUP(Q242,[9]DATOS!$E$2:$F$17,2,FALSE),"")</f>
        <v>15</v>
      </c>
      <c r="S242" s="812">
        <f>SUM(R242:R249)</f>
        <v>100</v>
      </c>
      <c r="T242" s="816" t="str">
        <f>+IF(AND(S242&lt;=100,S242&gt;=96),"Fuerte",IF(AND(S242&lt;=95,S242&gt;=86),"Moderado",IF(AND(S242&lt;=85,J242&gt;=0),"Débil"," ")))</f>
        <v>Fuerte</v>
      </c>
      <c r="U242" s="816" t="s">
        <v>543</v>
      </c>
      <c r="V242" s="816" t="str">
        <f>IF(AND(EXACT(T242,"Fuerte"),(EXACT(U242,"Fuerte"))),"Fuerte",IF(AND(EXACT(T242,"Fuerte"),(EXACT(U242,"Moderado"))),"Moderado",IF(AND(EXACT(T242,"Fuerte"),(EXACT(U242,"Débil"))),"Débil",IF(AND(EXACT(T242,"Moderado"),(EXACT(U242,"Fuerte"))),"Moderado",IF(AND(EXACT(T242,"Moderado"),(EXACT(U242,"Moderado"))),"Moderado",IF(AND(EXACT(T242,"Moderado"),(EXACT(U242,"Débil"))),"Débil",IF(AND(EXACT(T242,"Débil"),(EXACT(U242,"Fuerte"))),"Débil",IF(AND(EXACT(T242,"Débil"),(EXACT(U242,"Moderado"))),"Débil",IF(AND(EXACT(T242,"Débil"),(EXACT(U242,"Débil"))),"Débil",)))))))))</f>
        <v>Fuerte</v>
      </c>
      <c r="W242" s="816">
        <f>IF(V242="Fuerte",100,IF(V242="Moderado",50,IF(V242="Débil",0)))</f>
        <v>100</v>
      </c>
      <c r="X242" s="743">
        <f>AVERAGE(W242:W267)</f>
        <v>100</v>
      </c>
      <c r="Y242" s="780" t="s">
        <v>701</v>
      </c>
      <c r="Z242" s="743" t="s">
        <v>597</v>
      </c>
      <c r="AA242" s="761" t="s">
        <v>702</v>
      </c>
      <c r="AB242" s="893" t="str">
        <f>+IF(X242=100,"Fuerte",IF(AND(X242&lt;=99,X242&gt;=50),"Moderado",IF(X242&lt;50,"Débil"," ")))</f>
        <v>Fuerte</v>
      </c>
      <c r="AC242" s="760" t="s">
        <v>547</v>
      </c>
      <c r="AD242" s="760" t="s">
        <v>547</v>
      </c>
      <c r="AE242" s="762" t="str">
        <f>IF(AND(OR(AD242="Directamente",AD242="Indirectamente",AD242="No Disminuye"),(AB242="Fuerte"),(AC242="Directamente"),(OR(G242="Rara vez",G242="Improbable",G242="Posible"))),"Rara vez",IF(AND(OR(AD242="Directamente",AD242="Indirectamente",AD242="No Disminuye"),(AB242="Fuerte"),(AC242="Directamente"),(G242="Probable")),"Improbable",IF(AND(OR(AD242="Directamente",AD242="Indirectamente",AD242="No Disminuye"),(AB242="Fuerte"),(AC242="Directamente"),(G242="Casi Seguro")),"Posible",IF(AND(AD242="Directamente",AC242="No disminuye",AB242="Fuerte"),G242,IF(AND(OR(AD242="Directamente",AD242="Indirectamente",AD242="No Disminuye"),AB242="Moderado",AC242="Directamente",(OR(G242="Rara vez",G242="Improbable"))),"Rara vez",IF(AND(OR(AD242="Directamente",AD242="Indirectamente",AD242="No Disminuye"),(AB242="Moderado"),(AC242="Directamente"),(G242="Posible")),"Improbable",IF(AND(OR(AD242="Directamente",AD242="Indirectamente",AD242="No Disminuye"),(AB242="Moderado"),(AC242="Directamente"),(G242="Probable")),"Posible",IF(AND(OR(AD242="Directamente",AD242="Indirectamente",AD242="No Disminuye"),(AB242="Moderado"),(AC242="Directamente"),(G242="Casi Seguro")),"Probable",IF(AND(AD242="Directamente",AC242="No disminuye",AB242="Moderado"),G242,IF(AB242="Débil",G242," ESTA COMBINACION NO ESTÁ CONTEMPLADA EN LA METODOLOGÍA "))))))))))</f>
        <v>Rara vez</v>
      </c>
      <c r="AF242" s="749" t="str">
        <f>IF(AND(OR(AD242="Directamente",AD242="Indirectamente",AD242="No Disminuye"),AB242="Moderado",AC242="Directamente",(OR(G242="Raro",G242="Improbable"))),"Raro",IF(AND(OR(AD242="Directamente",AD242="Indirectamente",AD242="No Disminuye"),(AB242="Moderado"),(AC242="Directamente"),(G242="Posible")),"Improbable",IF(AND(OR(AD242="Directamente",AD242="Indirectamente",AD242="No Disminuye"),(AB242="Moderado"),(AC242="Directamente"),(G242="Probable")),"Posible",IF(AND(OR(AD242="Directamente",AD242="Indirectamente",AD242="No Disminuye"),(AB242="Moderado"),(AC242="Directamente"),(G242="Casi Seguro")),"Probable",IF(AND(AD242="Directamente",AC242="No disminuye",AB242="Moderado"),G242," ")))))</f>
        <v xml:space="preserve"> </v>
      </c>
      <c r="AG242" s="749" t="str">
        <f>K242</f>
        <v>Responda las Preguntas de Impacto</v>
      </c>
      <c r="AH242" s="749" t="str">
        <f>IF(AND(EXACT(AE242,"Rara vez"),(EXACT(AG242,"Moderado"))),"Moderado",IF(AND(EXACT(AE242,"Rara vez"),(EXACT(AG242,"Mayor"))),"Alto",IF(AND(EXACT(AE242,"Rara vez"),(EXACT(AG242,"Catastrófico"))),"Extremo",IF(AND(EXACT(AE242,"Improbable"),(EXACT(AG242,"Moderado"))),"Moderado",IF(AND(EXACT(AE242,"Improbable"),(EXACT(AG242,"Mayor"))),"Alto",IF(AND(EXACT(AE242,"Improbable"),(EXACT(AG242,"Catastrófico"))),"Extremo",IF(AND(EXACT(AE242,"Posible"),(EXACT(AG242,"Moderado"))),"Alto",IF(AND(EXACT(AE242,"Posible"),(EXACT(AG242,"Mayor"))),"Extremo",IF(AND(EXACT(AE242,"Posible"),(EXACT(AG242,"Catastrófico"))),"Extremo",IF(AND(EXACT(AE242,"Probable"),(EXACT(AG242,"Moderado"))),"Alto",IF(AND(EXACT(AE242,"Probable"),(EXACT(AG242,"Mayor"))),"Extremo",IF(AND(EXACT(AE242,"Probable"),(EXACT(AG242,"Catastrófico"))),"Extremo",IF(AND(EXACT(AE242,"Casi Seguro"),(EXACT(AG242,"Moderado"))),"Extremo",IF(AND(EXACT(AE242,"Casi Seguro"),(EXACT(AG242,"Mayor"))),"Extremo",IF(AND(EXACT(AE242,"Casi Seguro"),(EXACT(AG242,"Catastrófico"))),"Extremo","")))))))))))))))</f>
        <v/>
      </c>
      <c r="AI242" s="766" t="str">
        <f>IF(EXACT(L242,"Bajo"),"Evitar el Riesgo, Reducir el Riesgo, Compartir el Riesg",IF(EXACT(L242,"Moderado"),"Evitar el Riesgo, Reducir el Riesgo, Compartir el Riesgo",IF(EXACT(L242,"Alto"),"Evitar el Riesgo, Reducir el Riesgo, Compartir el Riesgo",IF(EXACT(L242,"Extremo"),"Evitar el Riesgo, Reducir el Riesgo, Compartir el Riesgo",""))))</f>
        <v/>
      </c>
      <c r="AJ242" s="770" t="s">
        <v>703</v>
      </c>
      <c r="AK242" s="771">
        <v>43466</v>
      </c>
      <c r="AL242" s="786">
        <v>43830</v>
      </c>
      <c r="AM242" s="774" t="s">
        <v>704</v>
      </c>
      <c r="AN242" s="894" t="s">
        <v>705</v>
      </c>
      <c r="AO242" s="850"/>
      <c r="AP242" s="748"/>
      <c r="AQ242" s="748"/>
      <c r="AR242" s="748"/>
      <c r="AS242" s="748"/>
      <c r="AT242" s="748"/>
      <c r="AU242" s="748"/>
      <c r="AV242" s="748"/>
      <c r="AW242" s="748"/>
      <c r="AX242" s="748"/>
      <c r="AY242" s="748"/>
      <c r="AZ242" s="840"/>
      <c r="BA242" s="826"/>
      <c r="BB242" s="844"/>
      <c r="BC242" s="844"/>
      <c r="BD242" s="844"/>
      <c r="BE242" s="847"/>
    </row>
    <row r="243" spans="1:57" ht="30" customHeight="1" thickBot="1">
      <c r="A243" s="789"/>
      <c r="B243" s="1138"/>
      <c r="C243" s="750"/>
      <c r="D243" s="873"/>
      <c r="E243" s="750"/>
      <c r="F243" s="873"/>
      <c r="G243" s="797"/>
      <c r="H243" s="24" t="s">
        <v>552</v>
      </c>
      <c r="I243" s="63" t="s">
        <v>538</v>
      </c>
      <c r="J243" s="877"/>
      <c r="K243" s="803"/>
      <c r="L243" s="750"/>
      <c r="M243" s="806"/>
      <c r="N243" s="870"/>
      <c r="O243" s="811"/>
      <c r="P243" s="26" t="s">
        <v>553</v>
      </c>
      <c r="Q243" s="22" t="s">
        <v>554</v>
      </c>
      <c r="R243" s="22">
        <f>+IFERROR(VLOOKUP(Q243,[9]DATOS!$E$2:$F$17,2,FALSE),"")</f>
        <v>15</v>
      </c>
      <c r="S243" s="813"/>
      <c r="T243" s="816"/>
      <c r="U243" s="816"/>
      <c r="V243" s="816"/>
      <c r="W243" s="816"/>
      <c r="X243" s="744"/>
      <c r="Y243" s="750"/>
      <c r="Z243" s="744"/>
      <c r="AA243" s="891"/>
      <c r="AB243" s="758"/>
      <c r="AC243" s="760"/>
      <c r="AD243" s="760"/>
      <c r="AE243" s="763"/>
      <c r="AF243" s="750"/>
      <c r="AG243" s="750"/>
      <c r="AH243" s="750"/>
      <c r="AI243" s="767"/>
      <c r="AJ243" s="770"/>
      <c r="AK243" s="772"/>
      <c r="AL243" s="772"/>
      <c r="AM243" s="775"/>
      <c r="AN243" s="859"/>
      <c r="AO243" s="851"/>
      <c r="AP243" s="744"/>
      <c r="AQ243" s="744"/>
      <c r="AR243" s="744"/>
      <c r="AS243" s="744"/>
      <c r="AT243" s="744"/>
      <c r="AU243" s="744"/>
      <c r="AV243" s="744"/>
      <c r="AW243" s="744"/>
      <c r="AX243" s="744"/>
      <c r="AY243" s="744"/>
      <c r="AZ243" s="841"/>
      <c r="BA243" s="827"/>
      <c r="BB243" s="845"/>
      <c r="BC243" s="845"/>
      <c r="BD243" s="845"/>
      <c r="BE243" s="848"/>
    </row>
    <row r="244" spans="1:57" ht="30" customHeight="1" thickBot="1">
      <c r="A244" s="789"/>
      <c r="B244" s="1138"/>
      <c r="C244" s="750"/>
      <c r="D244" s="873"/>
      <c r="E244" s="750"/>
      <c r="F244" s="873"/>
      <c r="G244" s="797"/>
      <c r="H244" s="24" t="s">
        <v>555</v>
      </c>
      <c r="I244" s="63" t="s">
        <v>538</v>
      </c>
      <c r="J244" s="877"/>
      <c r="K244" s="803"/>
      <c r="L244" s="750"/>
      <c r="M244" s="806"/>
      <c r="N244" s="870"/>
      <c r="O244" s="811"/>
      <c r="P244" s="26" t="s">
        <v>556</v>
      </c>
      <c r="Q244" s="22" t="s">
        <v>557</v>
      </c>
      <c r="R244" s="22">
        <f>+IFERROR(VLOOKUP(Q244,[9]DATOS!$E$2:$F$17,2,FALSE),"")</f>
        <v>15</v>
      </c>
      <c r="S244" s="813"/>
      <c r="T244" s="816"/>
      <c r="U244" s="816"/>
      <c r="V244" s="816"/>
      <c r="W244" s="816"/>
      <c r="X244" s="744"/>
      <c r="Y244" s="750"/>
      <c r="Z244" s="744"/>
      <c r="AA244" s="891"/>
      <c r="AB244" s="758"/>
      <c r="AC244" s="760"/>
      <c r="AD244" s="760"/>
      <c r="AE244" s="763"/>
      <c r="AF244" s="750"/>
      <c r="AG244" s="750"/>
      <c r="AH244" s="750"/>
      <c r="AI244" s="767"/>
      <c r="AJ244" s="770"/>
      <c r="AK244" s="772"/>
      <c r="AL244" s="772"/>
      <c r="AM244" s="775"/>
      <c r="AN244" s="859"/>
      <c r="AO244" s="851"/>
      <c r="AP244" s="744"/>
      <c r="AQ244" s="744"/>
      <c r="AR244" s="744"/>
      <c r="AS244" s="744"/>
      <c r="AT244" s="744"/>
      <c r="AU244" s="744"/>
      <c r="AV244" s="744"/>
      <c r="AW244" s="744"/>
      <c r="AX244" s="744"/>
      <c r="AY244" s="744"/>
      <c r="AZ244" s="841"/>
      <c r="BA244" s="827"/>
      <c r="BB244" s="845"/>
      <c r="BC244" s="845"/>
      <c r="BD244" s="845"/>
      <c r="BE244" s="848"/>
    </row>
    <row r="245" spans="1:57" ht="30" customHeight="1" thickBot="1">
      <c r="A245" s="789"/>
      <c r="B245" s="1138"/>
      <c r="C245" s="750"/>
      <c r="D245" s="873"/>
      <c r="E245" s="750"/>
      <c r="F245" s="873"/>
      <c r="G245" s="797"/>
      <c r="H245" s="24" t="s">
        <v>558</v>
      </c>
      <c r="I245" s="63" t="s">
        <v>538</v>
      </c>
      <c r="J245" s="877"/>
      <c r="K245" s="803"/>
      <c r="L245" s="750"/>
      <c r="M245" s="806"/>
      <c r="N245" s="870"/>
      <c r="O245" s="811"/>
      <c r="P245" s="26" t="s">
        <v>560</v>
      </c>
      <c r="Q245" s="22" t="s">
        <v>561</v>
      </c>
      <c r="R245" s="22">
        <f>+IFERROR(VLOOKUP(Q245,[9]DATOS!$E$2:$F$17,2,FALSE),"")</f>
        <v>15</v>
      </c>
      <c r="S245" s="813"/>
      <c r="T245" s="816"/>
      <c r="U245" s="816"/>
      <c r="V245" s="816"/>
      <c r="W245" s="816"/>
      <c r="X245" s="744"/>
      <c r="Y245" s="750"/>
      <c r="Z245" s="744"/>
      <c r="AA245" s="891"/>
      <c r="AB245" s="758"/>
      <c r="AC245" s="760"/>
      <c r="AD245" s="760"/>
      <c r="AE245" s="763"/>
      <c r="AF245" s="750"/>
      <c r="AG245" s="750"/>
      <c r="AH245" s="750"/>
      <c r="AI245" s="767"/>
      <c r="AJ245" s="770"/>
      <c r="AK245" s="772"/>
      <c r="AL245" s="772"/>
      <c r="AM245" s="775"/>
      <c r="AN245" s="859"/>
      <c r="AO245" s="851"/>
      <c r="AP245" s="744"/>
      <c r="AQ245" s="744"/>
      <c r="AR245" s="744"/>
      <c r="AS245" s="744"/>
      <c r="AT245" s="744"/>
      <c r="AU245" s="744"/>
      <c r="AV245" s="744"/>
      <c r="AW245" s="744"/>
      <c r="AX245" s="744"/>
      <c r="AY245" s="744"/>
      <c r="AZ245" s="841"/>
      <c r="BA245" s="827"/>
      <c r="BB245" s="845"/>
      <c r="BC245" s="845"/>
      <c r="BD245" s="845"/>
      <c r="BE245" s="848"/>
    </row>
    <row r="246" spans="1:57" ht="30" customHeight="1" thickBot="1">
      <c r="A246" s="789"/>
      <c r="B246" s="1138"/>
      <c r="C246" s="750"/>
      <c r="D246" s="873"/>
      <c r="E246" s="750"/>
      <c r="F246" s="873"/>
      <c r="G246" s="797"/>
      <c r="H246" s="24" t="s">
        <v>562</v>
      </c>
      <c r="I246" s="63" t="s">
        <v>538</v>
      </c>
      <c r="J246" s="877"/>
      <c r="K246" s="803"/>
      <c r="L246" s="750"/>
      <c r="M246" s="806"/>
      <c r="N246" s="870"/>
      <c r="O246" s="811"/>
      <c r="P246" s="26" t="s">
        <v>563</v>
      </c>
      <c r="Q246" s="22" t="s">
        <v>564</v>
      </c>
      <c r="R246" s="22">
        <f>+IFERROR(VLOOKUP(Q246,[9]DATOS!$E$2:$F$17,2,FALSE),"")</f>
        <v>15</v>
      </c>
      <c r="S246" s="813"/>
      <c r="T246" s="816"/>
      <c r="U246" s="816"/>
      <c r="V246" s="816"/>
      <c r="W246" s="816"/>
      <c r="X246" s="744"/>
      <c r="Y246" s="750"/>
      <c r="Z246" s="744"/>
      <c r="AA246" s="891"/>
      <c r="AB246" s="758"/>
      <c r="AC246" s="760"/>
      <c r="AD246" s="760"/>
      <c r="AE246" s="763"/>
      <c r="AF246" s="750"/>
      <c r="AG246" s="750"/>
      <c r="AH246" s="750"/>
      <c r="AI246" s="767"/>
      <c r="AJ246" s="770"/>
      <c r="AK246" s="772"/>
      <c r="AL246" s="772"/>
      <c r="AM246" s="775"/>
      <c r="AN246" s="859"/>
      <c r="AO246" s="851"/>
      <c r="AP246" s="744"/>
      <c r="AQ246" s="744"/>
      <c r="AR246" s="744"/>
      <c r="AS246" s="744"/>
      <c r="AT246" s="744"/>
      <c r="AU246" s="744"/>
      <c r="AV246" s="744"/>
      <c r="AW246" s="744"/>
      <c r="AX246" s="744"/>
      <c r="AY246" s="744"/>
      <c r="AZ246" s="841"/>
      <c r="BA246" s="827"/>
      <c r="BB246" s="845"/>
      <c r="BC246" s="845"/>
      <c r="BD246" s="845"/>
      <c r="BE246" s="848"/>
    </row>
    <row r="247" spans="1:57" ht="30" customHeight="1" thickBot="1">
      <c r="A247" s="789"/>
      <c r="B247" s="1138"/>
      <c r="C247" s="750"/>
      <c r="D247" s="873"/>
      <c r="E247" s="750"/>
      <c r="F247" s="873"/>
      <c r="G247" s="797"/>
      <c r="H247" s="24" t="s">
        <v>565</v>
      </c>
      <c r="I247" s="63" t="s">
        <v>538</v>
      </c>
      <c r="J247" s="877"/>
      <c r="K247" s="803"/>
      <c r="L247" s="750"/>
      <c r="M247" s="806"/>
      <c r="N247" s="870"/>
      <c r="O247" s="811"/>
      <c r="P247" s="27" t="s">
        <v>566</v>
      </c>
      <c r="Q247" s="22" t="s">
        <v>567</v>
      </c>
      <c r="R247" s="22">
        <f>+IFERROR(VLOOKUP(Q247,[9]DATOS!$E$2:$F$17,2,FALSE),"")</f>
        <v>15</v>
      </c>
      <c r="S247" s="813"/>
      <c r="T247" s="816"/>
      <c r="U247" s="816"/>
      <c r="V247" s="816"/>
      <c r="W247" s="816"/>
      <c r="X247" s="744"/>
      <c r="Y247" s="750"/>
      <c r="Z247" s="744"/>
      <c r="AA247" s="891"/>
      <c r="AB247" s="758"/>
      <c r="AC247" s="760"/>
      <c r="AD247" s="760"/>
      <c r="AE247" s="763"/>
      <c r="AF247" s="750"/>
      <c r="AG247" s="750"/>
      <c r="AH247" s="750"/>
      <c r="AI247" s="767"/>
      <c r="AJ247" s="770"/>
      <c r="AK247" s="772"/>
      <c r="AL247" s="772"/>
      <c r="AM247" s="775"/>
      <c r="AN247" s="859"/>
      <c r="AO247" s="851"/>
      <c r="AP247" s="744"/>
      <c r="AQ247" s="744"/>
      <c r="AR247" s="744"/>
      <c r="AS247" s="744"/>
      <c r="AT247" s="744"/>
      <c r="AU247" s="744"/>
      <c r="AV247" s="744"/>
      <c r="AW247" s="744"/>
      <c r="AX247" s="744"/>
      <c r="AY247" s="744"/>
      <c r="AZ247" s="841"/>
      <c r="BA247" s="827"/>
      <c r="BB247" s="845"/>
      <c r="BC247" s="845"/>
      <c r="BD247" s="845"/>
      <c r="BE247" s="848"/>
    </row>
    <row r="248" spans="1:57" ht="30" customHeight="1" thickBot="1">
      <c r="A248" s="789"/>
      <c r="B248" s="1138"/>
      <c r="C248" s="750"/>
      <c r="D248" s="873"/>
      <c r="E248" s="750"/>
      <c r="F248" s="873"/>
      <c r="G248" s="797"/>
      <c r="H248" s="24" t="s">
        <v>568</v>
      </c>
      <c r="I248" s="63" t="s">
        <v>538</v>
      </c>
      <c r="J248" s="877"/>
      <c r="K248" s="803"/>
      <c r="L248" s="750"/>
      <c r="M248" s="806"/>
      <c r="N248" s="870"/>
      <c r="O248" s="811"/>
      <c r="P248" s="26" t="s">
        <v>569</v>
      </c>
      <c r="Q248" s="26" t="s">
        <v>570</v>
      </c>
      <c r="R248" s="26">
        <f>+IFERROR(VLOOKUP(Q248,[9]DATOS!$E$2:$F$17,2,FALSE),"")</f>
        <v>10</v>
      </c>
      <c r="S248" s="813"/>
      <c r="T248" s="816"/>
      <c r="U248" s="816"/>
      <c r="V248" s="816"/>
      <c r="W248" s="816"/>
      <c r="X248" s="744"/>
      <c r="Y248" s="750"/>
      <c r="Z248" s="744"/>
      <c r="AA248" s="891"/>
      <c r="AB248" s="758"/>
      <c r="AC248" s="760"/>
      <c r="AD248" s="760"/>
      <c r="AE248" s="763"/>
      <c r="AF248" s="750"/>
      <c r="AG248" s="750"/>
      <c r="AH248" s="750"/>
      <c r="AI248" s="767"/>
      <c r="AJ248" s="770"/>
      <c r="AK248" s="772"/>
      <c r="AL248" s="772"/>
      <c r="AM248" s="775"/>
      <c r="AN248" s="859"/>
      <c r="AO248" s="851"/>
      <c r="AP248" s="744"/>
      <c r="AQ248" s="744"/>
      <c r="AR248" s="744"/>
      <c r="AS248" s="744"/>
      <c r="AT248" s="744"/>
      <c r="AU248" s="744"/>
      <c r="AV248" s="744"/>
      <c r="AW248" s="744"/>
      <c r="AX248" s="744"/>
      <c r="AY248" s="744"/>
      <c r="AZ248" s="841"/>
      <c r="BA248" s="827"/>
      <c r="BB248" s="845"/>
      <c r="BC248" s="845"/>
      <c r="BD248" s="845"/>
      <c r="BE248" s="848"/>
    </row>
    <row r="249" spans="1:57" ht="72" customHeight="1" thickBot="1">
      <c r="A249" s="789"/>
      <c r="B249" s="1138"/>
      <c r="C249" s="750"/>
      <c r="D249" s="873"/>
      <c r="E249" s="751"/>
      <c r="F249" s="873"/>
      <c r="G249" s="797"/>
      <c r="H249" s="24" t="s">
        <v>571</v>
      </c>
      <c r="I249" s="63" t="s">
        <v>538</v>
      </c>
      <c r="J249" s="877"/>
      <c r="K249" s="803"/>
      <c r="L249" s="750"/>
      <c r="M249" s="806"/>
      <c r="N249" s="870"/>
      <c r="O249" s="811"/>
      <c r="P249" s="25"/>
      <c r="Q249" s="25"/>
      <c r="R249" s="25"/>
      <c r="S249" s="814"/>
      <c r="T249" s="816"/>
      <c r="U249" s="816"/>
      <c r="V249" s="816"/>
      <c r="W249" s="816"/>
      <c r="X249" s="744"/>
      <c r="Y249" s="751"/>
      <c r="Z249" s="753"/>
      <c r="AA249" s="892"/>
      <c r="AB249" s="758"/>
      <c r="AC249" s="760"/>
      <c r="AD249" s="760"/>
      <c r="AE249" s="763"/>
      <c r="AF249" s="750"/>
      <c r="AG249" s="750"/>
      <c r="AH249" s="750"/>
      <c r="AI249" s="767"/>
      <c r="AJ249" s="770"/>
      <c r="AK249" s="773"/>
      <c r="AL249" s="773"/>
      <c r="AM249" s="776"/>
      <c r="AN249" s="859"/>
      <c r="AO249" s="852"/>
      <c r="AP249" s="753"/>
      <c r="AQ249" s="753"/>
      <c r="AR249" s="753"/>
      <c r="AS249" s="753"/>
      <c r="AT249" s="753"/>
      <c r="AU249" s="753"/>
      <c r="AV249" s="753"/>
      <c r="AW249" s="753"/>
      <c r="AX249" s="753"/>
      <c r="AY249" s="753"/>
      <c r="AZ249" s="842"/>
      <c r="BA249" s="828"/>
      <c r="BB249" s="846"/>
      <c r="BC249" s="846"/>
      <c r="BD249" s="846"/>
      <c r="BE249" s="849"/>
    </row>
    <row r="250" spans="1:57" ht="30" customHeight="1" thickBot="1">
      <c r="A250" s="789"/>
      <c r="B250" s="1138"/>
      <c r="C250" s="750"/>
      <c r="D250" s="873"/>
      <c r="E250" s="869" t="s">
        <v>706</v>
      </c>
      <c r="F250" s="873"/>
      <c r="G250" s="797"/>
      <c r="H250" s="24" t="s">
        <v>572</v>
      </c>
      <c r="I250" s="63" t="s">
        <v>538</v>
      </c>
      <c r="J250" s="877"/>
      <c r="K250" s="803"/>
      <c r="L250" s="750"/>
      <c r="M250" s="806"/>
      <c r="N250" s="870" t="s">
        <v>707</v>
      </c>
      <c r="O250" s="749" t="s">
        <v>540</v>
      </c>
      <c r="P250" s="22" t="s">
        <v>541</v>
      </c>
      <c r="Q250" s="22" t="s">
        <v>542</v>
      </c>
      <c r="R250" s="22">
        <f>+IFERROR(VLOOKUP(Q250,[9]DATOS!$E$2:$F$17,2,FALSE),"")</f>
        <v>15</v>
      </c>
      <c r="S250" s="743">
        <f>SUM(R250:R259)</f>
        <v>100</v>
      </c>
      <c r="T250" s="743" t="str">
        <f>+IF(AND(S250&lt;=100,S250&gt;=96),"Fuerte",IF(AND(S250&lt;=95,S250&gt;=86),"Moderado",IF(AND(S250&lt;=85,J250&gt;=0),"Débil"," ")))</f>
        <v>Fuerte</v>
      </c>
      <c r="U250" s="743" t="s">
        <v>543</v>
      </c>
      <c r="V250" s="743" t="str">
        <f>IF(AND(EXACT(T250,"Fuerte"),(EXACT(U250,"Fuerte"))),"Fuerte",IF(AND(EXACT(T250,"Fuerte"),(EXACT(U250,"Moderado"))),"Moderado",IF(AND(EXACT(T250,"Fuerte"),(EXACT(U250,"Débil"))),"Débil",IF(AND(EXACT(T250,"Moderado"),(EXACT(U250,"Fuerte"))),"Moderado",IF(AND(EXACT(T250,"Moderado"),(EXACT(U250,"Moderado"))),"Moderado",IF(AND(EXACT(T250,"Moderado"),(EXACT(U250,"Débil"))),"Débil",IF(AND(EXACT(T250,"Débil"),(EXACT(U250,"Fuerte"))),"Débil",IF(AND(EXACT(T250,"Débil"),(EXACT(U250,"Moderado"))),"Débil",IF(AND(EXACT(T250,"Débil"),(EXACT(U250,"Débil"))),"Débil",)))))))))</f>
        <v>Fuerte</v>
      </c>
      <c r="W250" s="743">
        <f>IF(V250="Fuerte",100,IF(V250="Moderado",50,IF(V250="Débil",0)))</f>
        <v>100</v>
      </c>
      <c r="X250" s="744"/>
      <c r="Y250" s="780" t="s">
        <v>708</v>
      </c>
      <c r="Z250" s="781" t="s">
        <v>604</v>
      </c>
      <c r="AA250" s="780" t="s">
        <v>709</v>
      </c>
      <c r="AB250" s="758"/>
      <c r="AC250" s="760"/>
      <c r="AD250" s="760"/>
      <c r="AE250" s="763"/>
      <c r="AF250" s="750"/>
      <c r="AG250" s="750"/>
      <c r="AH250" s="750"/>
      <c r="AI250" s="767"/>
      <c r="AJ250" s="895" t="s">
        <v>710</v>
      </c>
      <c r="AK250" s="786">
        <v>43466</v>
      </c>
      <c r="AL250" s="786">
        <v>43830</v>
      </c>
      <c r="AM250" s="780" t="s">
        <v>711</v>
      </c>
      <c r="AN250" s="859"/>
      <c r="AO250" s="867"/>
      <c r="AP250" s="816"/>
      <c r="AQ250" s="816"/>
      <c r="AR250" s="816"/>
      <c r="AS250" s="816"/>
      <c r="AT250" s="816"/>
      <c r="AU250" s="816"/>
      <c r="AV250" s="816"/>
      <c r="AW250" s="816"/>
      <c r="AX250" s="816"/>
      <c r="AY250" s="816"/>
      <c r="AZ250" s="854"/>
      <c r="BA250" s="833"/>
      <c r="BB250" s="831"/>
      <c r="BC250" s="831"/>
      <c r="BD250" s="831"/>
      <c r="BE250" s="824"/>
    </row>
    <row r="251" spans="1:57" ht="30" customHeight="1" thickBot="1">
      <c r="A251" s="789"/>
      <c r="B251" s="1138"/>
      <c r="C251" s="750"/>
      <c r="D251" s="873"/>
      <c r="E251" s="797"/>
      <c r="F251" s="873"/>
      <c r="G251" s="797"/>
      <c r="H251" s="24" t="s">
        <v>573</v>
      </c>
      <c r="I251" s="63" t="s">
        <v>538</v>
      </c>
      <c r="J251" s="877"/>
      <c r="K251" s="803"/>
      <c r="L251" s="750"/>
      <c r="M251" s="806"/>
      <c r="N251" s="870"/>
      <c r="O251" s="750"/>
      <c r="P251" s="23" t="s">
        <v>553</v>
      </c>
      <c r="Q251" s="22" t="s">
        <v>554</v>
      </c>
      <c r="R251" s="22">
        <f>+IFERROR(VLOOKUP(Q251,[9]DATOS!$E$2:$F$17,2,FALSE),"")</f>
        <v>15</v>
      </c>
      <c r="S251" s="744"/>
      <c r="T251" s="744"/>
      <c r="U251" s="744"/>
      <c r="V251" s="744"/>
      <c r="W251" s="744"/>
      <c r="X251" s="744"/>
      <c r="Y251" s="750"/>
      <c r="Z251" s="744"/>
      <c r="AA251" s="750"/>
      <c r="AB251" s="758"/>
      <c r="AC251" s="760"/>
      <c r="AD251" s="760"/>
      <c r="AE251" s="763"/>
      <c r="AF251" s="750"/>
      <c r="AG251" s="750"/>
      <c r="AH251" s="750"/>
      <c r="AI251" s="767"/>
      <c r="AJ251" s="896"/>
      <c r="AK251" s="772"/>
      <c r="AL251" s="772"/>
      <c r="AM251" s="750"/>
      <c r="AN251" s="859"/>
      <c r="AO251" s="867"/>
      <c r="AP251" s="816"/>
      <c r="AQ251" s="816"/>
      <c r="AR251" s="816"/>
      <c r="AS251" s="816"/>
      <c r="AT251" s="816"/>
      <c r="AU251" s="816"/>
      <c r="AV251" s="816"/>
      <c r="AW251" s="816"/>
      <c r="AX251" s="816"/>
      <c r="AY251" s="816"/>
      <c r="AZ251" s="854"/>
      <c r="BA251" s="833"/>
      <c r="BB251" s="831"/>
      <c r="BC251" s="831"/>
      <c r="BD251" s="831"/>
      <c r="BE251" s="824"/>
    </row>
    <row r="252" spans="1:57" ht="30" customHeight="1" thickBot="1">
      <c r="A252" s="789"/>
      <c r="B252" s="1138"/>
      <c r="C252" s="750"/>
      <c r="D252" s="873"/>
      <c r="E252" s="797"/>
      <c r="F252" s="873"/>
      <c r="G252" s="797"/>
      <c r="H252" s="24" t="s">
        <v>574</v>
      </c>
      <c r="I252" s="63" t="s">
        <v>538</v>
      </c>
      <c r="J252" s="877"/>
      <c r="K252" s="803"/>
      <c r="L252" s="750"/>
      <c r="M252" s="806"/>
      <c r="N252" s="870"/>
      <c r="O252" s="750"/>
      <c r="P252" s="23" t="s">
        <v>556</v>
      </c>
      <c r="Q252" s="22" t="s">
        <v>557</v>
      </c>
      <c r="R252" s="22">
        <f>+IFERROR(VLOOKUP(Q252,[9]DATOS!$E$2:$F$17,2,FALSE),"")</f>
        <v>15</v>
      </c>
      <c r="S252" s="744"/>
      <c r="T252" s="744"/>
      <c r="U252" s="744"/>
      <c r="V252" s="744"/>
      <c r="W252" s="744"/>
      <c r="X252" s="744"/>
      <c r="Y252" s="750"/>
      <c r="Z252" s="744"/>
      <c r="AA252" s="750"/>
      <c r="AB252" s="758"/>
      <c r="AC252" s="760"/>
      <c r="AD252" s="760"/>
      <c r="AE252" s="763"/>
      <c r="AF252" s="750"/>
      <c r="AG252" s="750"/>
      <c r="AH252" s="750"/>
      <c r="AI252" s="767"/>
      <c r="AJ252" s="896"/>
      <c r="AK252" s="772"/>
      <c r="AL252" s="772"/>
      <c r="AM252" s="750"/>
      <c r="AN252" s="859"/>
      <c r="AO252" s="867"/>
      <c r="AP252" s="816"/>
      <c r="AQ252" s="816"/>
      <c r="AR252" s="816"/>
      <c r="AS252" s="816"/>
      <c r="AT252" s="816"/>
      <c r="AU252" s="816"/>
      <c r="AV252" s="816"/>
      <c r="AW252" s="816"/>
      <c r="AX252" s="816"/>
      <c r="AY252" s="816"/>
      <c r="AZ252" s="854"/>
      <c r="BA252" s="833"/>
      <c r="BB252" s="831"/>
      <c r="BC252" s="831"/>
      <c r="BD252" s="831"/>
      <c r="BE252" s="824"/>
    </row>
    <row r="253" spans="1:57" ht="30" customHeight="1" thickBot="1">
      <c r="A253" s="789"/>
      <c r="B253" s="1138"/>
      <c r="C253" s="750"/>
      <c r="D253" s="873"/>
      <c r="E253" s="797"/>
      <c r="F253" s="873"/>
      <c r="G253" s="797"/>
      <c r="H253" s="24" t="s">
        <v>575</v>
      </c>
      <c r="I253" s="63" t="s">
        <v>538</v>
      </c>
      <c r="J253" s="877"/>
      <c r="K253" s="803"/>
      <c r="L253" s="750"/>
      <c r="M253" s="806"/>
      <c r="N253" s="870"/>
      <c r="O253" s="750"/>
      <c r="P253" s="23" t="s">
        <v>560</v>
      </c>
      <c r="Q253" s="22" t="s">
        <v>561</v>
      </c>
      <c r="R253" s="22">
        <f>+IFERROR(VLOOKUP(Q253,[9]DATOS!$E$2:$F$17,2,FALSE),"")</f>
        <v>15</v>
      </c>
      <c r="S253" s="744"/>
      <c r="T253" s="744"/>
      <c r="U253" s="744"/>
      <c r="V253" s="744"/>
      <c r="W253" s="744"/>
      <c r="X253" s="744"/>
      <c r="Y253" s="750"/>
      <c r="Z253" s="744"/>
      <c r="AA253" s="750"/>
      <c r="AB253" s="758"/>
      <c r="AC253" s="760"/>
      <c r="AD253" s="760"/>
      <c r="AE253" s="763"/>
      <c r="AF253" s="750"/>
      <c r="AG253" s="750"/>
      <c r="AH253" s="750"/>
      <c r="AI253" s="767"/>
      <c r="AJ253" s="896"/>
      <c r="AK253" s="772"/>
      <c r="AL253" s="772"/>
      <c r="AM253" s="750"/>
      <c r="AN253" s="859"/>
      <c r="AO253" s="867"/>
      <c r="AP253" s="816"/>
      <c r="AQ253" s="816"/>
      <c r="AR253" s="816"/>
      <c r="AS253" s="816"/>
      <c r="AT253" s="816"/>
      <c r="AU253" s="816"/>
      <c r="AV253" s="816"/>
      <c r="AW253" s="816"/>
      <c r="AX253" s="816"/>
      <c r="AY253" s="816"/>
      <c r="AZ253" s="854"/>
      <c r="BA253" s="833"/>
      <c r="BB253" s="831"/>
      <c r="BC253" s="831"/>
      <c r="BD253" s="831"/>
      <c r="BE253" s="824"/>
    </row>
    <row r="254" spans="1:57" ht="18.75" customHeight="1" thickBot="1">
      <c r="A254" s="789"/>
      <c r="B254" s="1138"/>
      <c r="C254" s="750"/>
      <c r="D254" s="873"/>
      <c r="E254" s="797"/>
      <c r="F254" s="873"/>
      <c r="G254" s="797"/>
      <c r="H254" s="746" t="s">
        <v>576</v>
      </c>
      <c r="I254" s="63" t="s">
        <v>538</v>
      </c>
      <c r="J254" s="877"/>
      <c r="K254" s="803"/>
      <c r="L254" s="750"/>
      <c r="M254" s="806"/>
      <c r="N254" s="870"/>
      <c r="O254" s="750"/>
      <c r="P254" s="23" t="s">
        <v>563</v>
      </c>
      <c r="Q254" s="22" t="s">
        <v>564</v>
      </c>
      <c r="R254" s="22">
        <f>+IFERROR(VLOOKUP(Q254,[9]DATOS!$E$2:$F$17,2,FALSE),"")</f>
        <v>15</v>
      </c>
      <c r="S254" s="744"/>
      <c r="T254" s="744"/>
      <c r="U254" s="744"/>
      <c r="V254" s="744"/>
      <c r="W254" s="744"/>
      <c r="X254" s="744"/>
      <c r="Y254" s="750"/>
      <c r="Z254" s="744"/>
      <c r="AA254" s="750"/>
      <c r="AB254" s="758"/>
      <c r="AC254" s="760"/>
      <c r="AD254" s="760"/>
      <c r="AE254" s="763"/>
      <c r="AF254" s="750"/>
      <c r="AG254" s="750"/>
      <c r="AH254" s="750"/>
      <c r="AI254" s="767"/>
      <c r="AJ254" s="896"/>
      <c r="AK254" s="772"/>
      <c r="AL254" s="772"/>
      <c r="AM254" s="750"/>
      <c r="AN254" s="859"/>
      <c r="AO254" s="867"/>
      <c r="AP254" s="816"/>
      <c r="AQ254" s="816"/>
      <c r="AR254" s="816"/>
      <c r="AS254" s="816"/>
      <c r="AT254" s="816"/>
      <c r="AU254" s="816"/>
      <c r="AV254" s="816"/>
      <c r="AW254" s="816"/>
      <c r="AX254" s="816"/>
      <c r="AY254" s="816"/>
      <c r="AZ254" s="854"/>
      <c r="BA254" s="833"/>
      <c r="BB254" s="831"/>
      <c r="BC254" s="831"/>
      <c r="BD254" s="831"/>
      <c r="BE254" s="824"/>
    </row>
    <row r="255" spans="1:57" ht="45.75" customHeight="1" thickBot="1">
      <c r="A255" s="789"/>
      <c r="B255" s="1138"/>
      <c r="C255" s="750"/>
      <c r="D255" s="873"/>
      <c r="E255" s="797"/>
      <c r="F255" s="873"/>
      <c r="G255" s="797"/>
      <c r="H255" s="746"/>
      <c r="I255" s="63" t="s">
        <v>538</v>
      </c>
      <c r="J255" s="877"/>
      <c r="K255" s="803"/>
      <c r="L255" s="750"/>
      <c r="M255" s="806"/>
      <c r="N255" s="870"/>
      <c r="O255" s="750"/>
      <c r="P255" s="23" t="s">
        <v>566</v>
      </c>
      <c r="Q255" s="22" t="s">
        <v>567</v>
      </c>
      <c r="R255" s="22">
        <f>+IFERROR(VLOOKUP(Q255,[9]DATOS!$E$2:$F$17,2,FALSE),"")</f>
        <v>15</v>
      </c>
      <c r="S255" s="744"/>
      <c r="T255" s="744"/>
      <c r="U255" s="744"/>
      <c r="V255" s="744"/>
      <c r="W255" s="744"/>
      <c r="X255" s="744"/>
      <c r="Y255" s="750"/>
      <c r="Z255" s="744"/>
      <c r="AA255" s="750"/>
      <c r="AB255" s="758"/>
      <c r="AC255" s="760"/>
      <c r="AD255" s="760"/>
      <c r="AE255" s="763"/>
      <c r="AF255" s="750"/>
      <c r="AG255" s="750"/>
      <c r="AH255" s="750"/>
      <c r="AI255" s="767"/>
      <c r="AJ255" s="896"/>
      <c r="AK255" s="772"/>
      <c r="AL255" s="772"/>
      <c r="AM255" s="750"/>
      <c r="AN255" s="859"/>
      <c r="AO255" s="867"/>
      <c r="AP255" s="816"/>
      <c r="AQ255" s="816"/>
      <c r="AR255" s="816"/>
      <c r="AS255" s="816"/>
      <c r="AT255" s="816"/>
      <c r="AU255" s="816"/>
      <c r="AV255" s="816"/>
      <c r="AW255" s="816"/>
      <c r="AX255" s="816"/>
      <c r="AY255" s="816"/>
      <c r="AZ255" s="854"/>
      <c r="BA255" s="833"/>
      <c r="BB255" s="831"/>
      <c r="BC255" s="831"/>
      <c r="BD255" s="831"/>
      <c r="BE255" s="824"/>
    </row>
    <row r="256" spans="1:57" ht="27.75" customHeight="1" thickBot="1">
      <c r="A256" s="789"/>
      <c r="B256" s="1138"/>
      <c r="C256" s="750"/>
      <c r="D256" s="873"/>
      <c r="E256" s="797"/>
      <c r="F256" s="873"/>
      <c r="G256" s="797"/>
      <c r="H256" s="864" t="s">
        <v>577</v>
      </c>
      <c r="I256" s="63" t="s">
        <v>538</v>
      </c>
      <c r="J256" s="877"/>
      <c r="K256" s="803"/>
      <c r="L256" s="750"/>
      <c r="M256" s="806"/>
      <c r="N256" s="870"/>
      <c r="O256" s="750"/>
      <c r="P256" s="23" t="s">
        <v>569</v>
      </c>
      <c r="Q256" s="26" t="s">
        <v>570</v>
      </c>
      <c r="R256" s="22">
        <f>+IFERROR(VLOOKUP(Q256,[9]DATOS!$E$2:$F$17,2,FALSE),"")</f>
        <v>10</v>
      </c>
      <c r="S256" s="744"/>
      <c r="T256" s="744"/>
      <c r="U256" s="744"/>
      <c r="V256" s="744"/>
      <c r="W256" s="744"/>
      <c r="X256" s="744"/>
      <c r="Y256" s="750"/>
      <c r="Z256" s="744"/>
      <c r="AA256" s="750"/>
      <c r="AB256" s="758"/>
      <c r="AC256" s="760"/>
      <c r="AD256" s="760"/>
      <c r="AE256" s="763"/>
      <c r="AF256" s="750"/>
      <c r="AG256" s="750"/>
      <c r="AH256" s="750"/>
      <c r="AI256" s="767"/>
      <c r="AJ256" s="896"/>
      <c r="AK256" s="772"/>
      <c r="AL256" s="772"/>
      <c r="AM256" s="750"/>
      <c r="AN256" s="859"/>
      <c r="AO256" s="867"/>
      <c r="AP256" s="816"/>
      <c r="AQ256" s="816"/>
      <c r="AR256" s="816"/>
      <c r="AS256" s="816"/>
      <c r="AT256" s="816"/>
      <c r="AU256" s="816"/>
      <c r="AV256" s="816"/>
      <c r="AW256" s="816"/>
      <c r="AX256" s="816"/>
      <c r="AY256" s="816"/>
      <c r="AZ256" s="854"/>
      <c r="BA256" s="833"/>
      <c r="BB256" s="831"/>
      <c r="BC256" s="831"/>
      <c r="BD256" s="831"/>
      <c r="BE256" s="824"/>
    </row>
    <row r="257" spans="1:57" ht="26.25" customHeight="1" thickBot="1">
      <c r="A257" s="789"/>
      <c r="B257" s="1138"/>
      <c r="C257" s="750"/>
      <c r="D257" s="873"/>
      <c r="E257" s="797"/>
      <c r="F257" s="873"/>
      <c r="G257" s="797"/>
      <c r="H257" s="865"/>
      <c r="I257" s="63" t="s">
        <v>538</v>
      </c>
      <c r="J257" s="877"/>
      <c r="K257" s="803"/>
      <c r="L257" s="750"/>
      <c r="M257" s="806"/>
      <c r="N257" s="797"/>
      <c r="O257" s="750"/>
      <c r="P257" s="743"/>
      <c r="Q257" s="743"/>
      <c r="R257" s="743"/>
      <c r="S257" s="744"/>
      <c r="T257" s="744"/>
      <c r="U257" s="744"/>
      <c r="V257" s="744"/>
      <c r="W257" s="744"/>
      <c r="X257" s="744"/>
      <c r="Y257" s="750"/>
      <c r="Z257" s="744"/>
      <c r="AA257" s="750"/>
      <c r="AB257" s="758"/>
      <c r="AC257" s="760"/>
      <c r="AD257" s="760"/>
      <c r="AE257" s="763"/>
      <c r="AF257" s="750"/>
      <c r="AG257" s="750"/>
      <c r="AH257" s="750"/>
      <c r="AI257" s="859"/>
      <c r="AJ257" s="896"/>
      <c r="AK257" s="772"/>
      <c r="AL257" s="772"/>
      <c r="AM257" s="750"/>
      <c r="AN257" s="859"/>
      <c r="AO257" s="867"/>
      <c r="AP257" s="816"/>
      <c r="AQ257" s="816"/>
      <c r="AR257" s="816"/>
      <c r="AS257" s="816"/>
      <c r="AT257" s="816"/>
      <c r="AU257" s="816"/>
      <c r="AV257" s="816"/>
      <c r="AW257" s="816"/>
      <c r="AX257" s="816"/>
      <c r="AY257" s="816"/>
      <c r="AZ257" s="854"/>
      <c r="BA257" s="833"/>
      <c r="BB257" s="831"/>
      <c r="BC257" s="831"/>
      <c r="BD257" s="831"/>
      <c r="BE257" s="824"/>
    </row>
    <row r="258" spans="1:57" ht="18.75" customHeight="1" thickBot="1">
      <c r="A258" s="789"/>
      <c r="B258" s="1138"/>
      <c r="C258" s="750"/>
      <c r="D258" s="873"/>
      <c r="E258" s="797"/>
      <c r="F258" s="873"/>
      <c r="G258" s="797"/>
      <c r="H258" s="746" t="s">
        <v>578</v>
      </c>
      <c r="I258" s="63" t="s">
        <v>538</v>
      </c>
      <c r="J258" s="877"/>
      <c r="K258" s="803"/>
      <c r="L258" s="750"/>
      <c r="M258" s="806"/>
      <c r="N258" s="797"/>
      <c r="O258" s="750"/>
      <c r="P258" s="744"/>
      <c r="Q258" s="744"/>
      <c r="R258" s="744"/>
      <c r="S258" s="744"/>
      <c r="T258" s="744"/>
      <c r="U258" s="744"/>
      <c r="V258" s="744"/>
      <c r="W258" s="744"/>
      <c r="X258" s="744"/>
      <c r="Y258" s="750"/>
      <c r="Z258" s="744"/>
      <c r="AA258" s="750"/>
      <c r="AB258" s="758"/>
      <c r="AC258" s="760"/>
      <c r="AD258" s="760"/>
      <c r="AE258" s="763"/>
      <c r="AF258" s="750"/>
      <c r="AG258" s="750"/>
      <c r="AH258" s="750"/>
      <c r="AI258" s="859"/>
      <c r="AJ258" s="896"/>
      <c r="AK258" s="772"/>
      <c r="AL258" s="772"/>
      <c r="AM258" s="750"/>
      <c r="AN258" s="859"/>
      <c r="AO258" s="867"/>
      <c r="AP258" s="816"/>
      <c r="AQ258" s="816"/>
      <c r="AR258" s="816"/>
      <c r="AS258" s="816"/>
      <c r="AT258" s="816"/>
      <c r="AU258" s="816"/>
      <c r="AV258" s="816"/>
      <c r="AW258" s="816"/>
      <c r="AX258" s="816"/>
      <c r="AY258" s="816"/>
      <c r="AZ258" s="854"/>
      <c r="BA258" s="833"/>
      <c r="BB258" s="831"/>
      <c r="BC258" s="831"/>
      <c r="BD258" s="831"/>
      <c r="BE258" s="824"/>
    </row>
    <row r="259" spans="1:57" ht="9.75" customHeight="1" thickBot="1">
      <c r="A259" s="789"/>
      <c r="B259" s="1138"/>
      <c r="C259" s="750"/>
      <c r="D259" s="873"/>
      <c r="E259" s="797"/>
      <c r="F259" s="873"/>
      <c r="G259" s="797"/>
      <c r="H259" s="746"/>
      <c r="I259" s="63" t="s">
        <v>538</v>
      </c>
      <c r="J259" s="877"/>
      <c r="K259" s="803"/>
      <c r="L259" s="750"/>
      <c r="M259" s="806"/>
      <c r="N259" s="797"/>
      <c r="O259" s="750"/>
      <c r="P259" s="744"/>
      <c r="Q259" s="744"/>
      <c r="R259" s="744"/>
      <c r="S259" s="744"/>
      <c r="T259" s="744"/>
      <c r="U259" s="744"/>
      <c r="V259" s="744"/>
      <c r="W259" s="744"/>
      <c r="X259" s="744"/>
      <c r="Y259" s="750"/>
      <c r="Z259" s="744"/>
      <c r="AA259" s="750"/>
      <c r="AB259" s="758"/>
      <c r="AC259" s="760"/>
      <c r="AD259" s="760"/>
      <c r="AE259" s="763"/>
      <c r="AF259" s="750"/>
      <c r="AG259" s="750"/>
      <c r="AH259" s="750"/>
      <c r="AI259" s="859"/>
      <c r="AJ259" s="896"/>
      <c r="AK259" s="772"/>
      <c r="AL259" s="772"/>
      <c r="AM259" s="750"/>
      <c r="AN259" s="859"/>
      <c r="AO259" s="867"/>
      <c r="AP259" s="816"/>
      <c r="AQ259" s="816"/>
      <c r="AR259" s="816"/>
      <c r="AS259" s="816"/>
      <c r="AT259" s="816"/>
      <c r="AU259" s="816"/>
      <c r="AV259" s="816"/>
      <c r="AW259" s="816"/>
      <c r="AX259" s="816"/>
      <c r="AY259" s="816"/>
      <c r="AZ259" s="854"/>
      <c r="BA259" s="833"/>
      <c r="BB259" s="831"/>
      <c r="BC259" s="831"/>
      <c r="BD259" s="831"/>
      <c r="BE259" s="824"/>
    </row>
    <row r="260" spans="1:57" ht="18.75" customHeight="1" thickBot="1">
      <c r="A260" s="789"/>
      <c r="B260" s="1138"/>
      <c r="C260" s="750"/>
      <c r="D260" s="873"/>
      <c r="E260" s="797"/>
      <c r="F260" s="873"/>
      <c r="G260" s="797"/>
      <c r="H260" s="746" t="s">
        <v>579</v>
      </c>
      <c r="I260" s="63" t="s">
        <v>538</v>
      </c>
      <c r="J260" s="877"/>
      <c r="K260" s="803"/>
      <c r="L260" s="750"/>
      <c r="M260" s="806"/>
      <c r="N260" s="797"/>
      <c r="O260" s="750"/>
      <c r="P260" s="744"/>
      <c r="Q260" s="744"/>
      <c r="R260" s="744"/>
      <c r="S260" s="744"/>
      <c r="T260" s="744"/>
      <c r="U260" s="744"/>
      <c r="V260" s="744"/>
      <c r="W260" s="744"/>
      <c r="X260" s="744"/>
      <c r="Y260" s="750"/>
      <c r="Z260" s="744"/>
      <c r="AA260" s="750"/>
      <c r="AB260" s="758"/>
      <c r="AC260" s="760"/>
      <c r="AD260" s="760"/>
      <c r="AE260" s="763"/>
      <c r="AF260" s="750"/>
      <c r="AG260" s="750"/>
      <c r="AH260" s="750"/>
      <c r="AI260" s="859"/>
      <c r="AJ260" s="896"/>
      <c r="AK260" s="772"/>
      <c r="AL260" s="772"/>
      <c r="AM260" s="750"/>
      <c r="AN260" s="859"/>
      <c r="AO260" s="867"/>
      <c r="AP260" s="816"/>
      <c r="AQ260" s="816"/>
      <c r="AR260" s="816"/>
      <c r="AS260" s="816"/>
      <c r="AT260" s="816"/>
      <c r="AU260" s="816"/>
      <c r="AV260" s="816"/>
      <c r="AW260" s="816"/>
      <c r="AX260" s="816"/>
      <c r="AY260" s="816"/>
      <c r="AZ260" s="854"/>
      <c r="BA260" s="833"/>
      <c r="BB260" s="831"/>
      <c r="BC260" s="831"/>
      <c r="BD260" s="831"/>
      <c r="BE260" s="824"/>
    </row>
    <row r="261" spans="1:57" ht="12.75" customHeight="1" thickBot="1">
      <c r="A261" s="789"/>
      <c r="B261" s="1138"/>
      <c r="C261" s="750"/>
      <c r="D261" s="873"/>
      <c r="E261" s="797"/>
      <c r="F261" s="873"/>
      <c r="G261" s="797"/>
      <c r="H261" s="746"/>
      <c r="I261" s="63" t="s">
        <v>538</v>
      </c>
      <c r="J261" s="877"/>
      <c r="K261" s="803"/>
      <c r="L261" s="750"/>
      <c r="M261" s="806"/>
      <c r="N261" s="797"/>
      <c r="O261" s="750"/>
      <c r="P261" s="744"/>
      <c r="Q261" s="744"/>
      <c r="R261" s="744"/>
      <c r="S261" s="744"/>
      <c r="T261" s="744"/>
      <c r="U261" s="744"/>
      <c r="V261" s="744"/>
      <c r="W261" s="744"/>
      <c r="X261" s="744"/>
      <c r="Y261" s="750"/>
      <c r="Z261" s="744"/>
      <c r="AA261" s="750"/>
      <c r="AB261" s="758"/>
      <c r="AC261" s="760"/>
      <c r="AD261" s="760"/>
      <c r="AE261" s="763"/>
      <c r="AF261" s="750"/>
      <c r="AG261" s="750"/>
      <c r="AH261" s="750"/>
      <c r="AI261" s="859"/>
      <c r="AJ261" s="896"/>
      <c r="AK261" s="772"/>
      <c r="AL261" s="772"/>
      <c r="AM261" s="750"/>
      <c r="AN261" s="859"/>
      <c r="AO261" s="867"/>
      <c r="AP261" s="816"/>
      <c r="AQ261" s="816"/>
      <c r="AR261" s="816"/>
      <c r="AS261" s="816"/>
      <c r="AT261" s="816"/>
      <c r="AU261" s="816"/>
      <c r="AV261" s="816"/>
      <c r="AW261" s="816"/>
      <c r="AX261" s="816"/>
      <c r="AY261" s="816"/>
      <c r="AZ261" s="854"/>
      <c r="BA261" s="833"/>
      <c r="BB261" s="831"/>
      <c r="BC261" s="831"/>
      <c r="BD261" s="831"/>
      <c r="BE261" s="824"/>
    </row>
    <row r="262" spans="1:57" ht="18.75" customHeight="1" thickBot="1">
      <c r="A262" s="789"/>
      <c r="B262" s="1138"/>
      <c r="C262" s="750"/>
      <c r="D262" s="873"/>
      <c r="E262" s="797"/>
      <c r="F262" s="873"/>
      <c r="G262" s="797"/>
      <c r="H262" s="746" t="s">
        <v>580</v>
      </c>
      <c r="I262" s="63" t="s">
        <v>538</v>
      </c>
      <c r="J262" s="877"/>
      <c r="K262" s="803"/>
      <c r="L262" s="750"/>
      <c r="M262" s="806"/>
      <c r="N262" s="797"/>
      <c r="O262" s="750"/>
      <c r="P262" s="744"/>
      <c r="Q262" s="744"/>
      <c r="R262" s="744"/>
      <c r="S262" s="744"/>
      <c r="T262" s="744"/>
      <c r="U262" s="744"/>
      <c r="V262" s="744"/>
      <c r="W262" s="744"/>
      <c r="X262" s="744"/>
      <c r="Y262" s="750"/>
      <c r="Z262" s="744"/>
      <c r="AA262" s="750"/>
      <c r="AB262" s="758"/>
      <c r="AC262" s="760"/>
      <c r="AD262" s="760"/>
      <c r="AE262" s="763"/>
      <c r="AF262" s="750"/>
      <c r="AG262" s="750"/>
      <c r="AH262" s="750"/>
      <c r="AI262" s="859"/>
      <c r="AJ262" s="896"/>
      <c r="AK262" s="772"/>
      <c r="AL262" s="772"/>
      <c r="AM262" s="750"/>
      <c r="AN262" s="859"/>
      <c r="AO262" s="867"/>
      <c r="AP262" s="816"/>
      <c r="AQ262" s="816"/>
      <c r="AR262" s="816"/>
      <c r="AS262" s="816"/>
      <c r="AT262" s="816"/>
      <c r="AU262" s="816"/>
      <c r="AV262" s="816"/>
      <c r="AW262" s="816"/>
      <c r="AX262" s="816"/>
      <c r="AY262" s="816"/>
      <c r="AZ262" s="854"/>
      <c r="BA262" s="833"/>
      <c r="BB262" s="831"/>
      <c r="BC262" s="831"/>
      <c r="BD262" s="831"/>
      <c r="BE262" s="824"/>
    </row>
    <row r="263" spans="1:57" ht="12.75" customHeight="1" thickBot="1">
      <c r="A263" s="789"/>
      <c r="B263" s="1138"/>
      <c r="C263" s="750"/>
      <c r="D263" s="873"/>
      <c r="E263" s="797"/>
      <c r="F263" s="873"/>
      <c r="G263" s="797"/>
      <c r="H263" s="746"/>
      <c r="I263" s="63" t="s">
        <v>538</v>
      </c>
      <c r="J263" s="877"/>
      <c r="K263" s="803"/>
      <c r="L263" s="750"/>
      <c r="M263" s="806"/>
      <c r="N263" s="797"/>
      <c r="O263" s="750"/>
      <c r="P263" s="744"/>
      <c r="Q263" s="744"/>
      <c r="R263" s="744"/>
      <c r="S263" s="744"/>
      <c r="T263" s="744"/>
      <c r="U263" s="744"/>
      <c r="V263" s="744"/>
      <c r="W263" s="744"/>
      <c r="X263" s="744"/>
      <c r="Y263" s="750"/>
      <c r="Z263" s="744"/>
      <c r="AA263" s="750"/>
      <c r="AB263" s="758"/>
      <c r="AC263" s="760"/>
      <c r="AD263" s="760"/>
      <c r="AE263" s="763"/>
      <c r="AF263" s="750"/>
      <c r="AG263" s="750"/>
      <c r="AH263" s="750"/>
      <c r="AI263" s="859"/>
      <c r="AJ263" s="896"/>
      <c r="AK263" s="772"/>
      <c r="AL263" s="772"/>
      <c r="AM263" s="750"/>
      <c r="AN263" s="859"/>
      <c r="AO263" s="867"/>
      <c r="AP263" s="816"/>
      <c r="AQ263" s="816"/>
      <c r="AR263" s="816"/>
      <c r="AS263" s="816"/>
      <c r="AT263" s="816"/>
      <c r="AU263" s="816"/>
      <c r="AV263" s="816"/>
      <c r="AW263" s="816"/>
      <c r="AX263" s="816"/>
      <c r="AY263" s="816"/>
      <c r="AZ263" s="854"/>
      <c r="BA263" s="833"/>
      <c r="BB263" s="831"/>
      <c r="BC263" s="831"/>
      <c r="BD263" s="831"/>
      <c r="BE263" s="824"/>
    </row>
    <row r="264" spans="1:57" ht="14.25" customHeight="1" thickBot="1">
      <c r="A264" s="789"/>
      <c r="B264" s="1138"/>
      <c r="C264" s="750"/>
      <c r="D264" s="873"/>
      <c r="E264" s="797"/>
      <c r="F264" s="873"/>
      <c r="G264" s="797"/>
      <c r="H264" s="864" t="s">
        <v>581</v>
      </c>
      <c r="I264" s="63" t="s">
        <v>538</v>
      </c>
      <c r="J264" s="877"/>
      <c r="K264" s="803"/>
      <c r="L264" s="750"/>
      <c r="M264" s="806"/>
      <c r="N264" s="797"/>
      <c r="O264" s="750"/>
      <c r="P264" s="744"/>
      <c r="Q264" s="744"/>
      <c r="R264" s="744"/>
      <c r="S264" s="744"/>
      <c r="T264" s="744"/>
      <c r="U264" s="744"/>
      <c r="V264" s="744"/>
      <c r="W264" s="744"/>
      <c r="X264" s="744"/>
      <c r="Y264" s="750"/>
      <c r="Z264" s="744"/>
      <c r="AA264" s="750"/>
      <c r="AB264" s="758"/>
      <c r="AC264" s="760"/>
      <c r="AD264" s="760"/>
      <c r="AE264" s="763"/>
      <c r="AF264" s="750"/>
      <c r="AG264" s="750"/>
      <c r="AH264" s="750"/>
      <c r="AI264" s="859"/>
      <c r="AJ264" s="896"/>
      <c r="AK264" s="772"/>
      <c r="AL264" s="772"/>
      <c r="AM264" s="750"/>
      <c r="AN264" s="859"/>
      <c r="AO264" s="867"/>
      <c r="AP264" s="816"/>
      <c r="AQ264" s="816"/>
      <c r="AR264" s="816"/>
      <c r="AS264" s="816"/>
      <c r="AT264" s="816"/>
      <c r="AU264" s="816"/>
      <c r="AV264" s="816"/>
      <c r="AW264" s="816"/>
      <c r="AX264" s="816"/>
      <c r="AY264" s="816"/>
      <c r="AZ264" s="854"/>
      <c r="BA264" s="833"/>
      <c r="BB264" s="831"/>
      <c r="BC264" s="831"/>
      <c r="BD264" s="831"/>
      <c r="BE264" s="824"/>
    </row>
    <row r="265" spans="1:57" ht="13.5" customHeight="1" thickBot="1">
      <c r="A265" s="789"/>
      <c r="B265" s="1138"/>
      <c r="C265" s="750"/>
      <c r="D265" s="873"/>
      <c r="E265" s="797"/>
      <c r="F265" s="873"/>
      <c r="G265" s="797"/>
      <c r="H265" s="865"/>
      <c r="I265" s="63" t="s">
        <v>538</v>
      </c>
      <c r="J265" s="877"/>
      <c r="K265" s="803"/>
      <c r="L265" s="750"/>
      <c r="M265" s="806"/>
      <c r="N265" s="797"/>
      <c r="O265" s="750"/>
      <c r="P265" s="744"/>
      <c r="Q265" s="744"/>
      <c r="R265" s="744"/>
      <c r="S265" s="744"/>
      <c r="T265" s="744"/>
      <c r="U265" s="744"/>
      <c r="V265" s="744"/>
      <c r="W265" s="744"/>
      <c r="X265" s="744"/>
      <c r="Y265" s="750"/>
      <c r="Z265" s="744"/>
      <c r="AA265" s="750"/>
      <c r="AB265" s="758"/>
      <c r="AC265" s="760"/>
      <c r="AD265" s="760"/>
      <c r="AE265" s="763"/>
      <c r="AF265" s="750"/>
      <c r="AG265" s="750"/>
      <c r="AH265" s="750"/>
      <c r="AI265" s="859"/>
      <c r="AJ265" s="896"/>
      <c r="AK265" s="772"/>
      <c r="AL265" s="772"/>
      <c r="AM265" s="750"/>
      <c r="AN265" s="859"/>
      <c r="AO265" s="867"/>
      <c r="AP265" s="816"/>
      <c r="AQ265" s="816"/>
      <c r="AR265" s="816"/>
      <c r="AS265" s="816"/>
      <c r="AT265" s="816"/>
      <c r="AU265" s="816"/>
      <c r="AV265" s="816"/>
      <c r="AW265" s="816"/>
      <c r="AX265" s="816"/>
      <c r="AY265" s="816"/>
      <c r="AZ265" s="854"/>
      <c r="BA265" s="833"/>
      <c r="BB265" s="831"/>
      <c r="BC265" s="831"/>
      <c r="BD265" s="831"/>
      <c r="BE265" s="824"/>
    </row>
    <row r="266" spans="1:57" ht="18.75" customHeight="1" thickBot="1">
      <c r="A266" s="789"/>
      <c r="B266" s="1138"/>
      <c r="C266" s="750"/>
      <c r="D266" s="873"/>
      <c r="E266" s="797"/>
      <c r="F266" s="873"/>
      <c r="G266" s="797"/>
      <c r="H266" s="879" t="s">
        <v>582</v>
      </c>
      <c r="I266" s="63" t="s">
        <v>538</v>
      </c>
      <c r="J266" s="877"/>
      <c r="K266" s="803"/>
      <c r="L266" s="750"/>
      <c r="M266" s="806"/>
      <c r="N266" s="797"/>
      <c r="O266" s="750"/>
      <c r="P266" s="744"/>
      <c r="Q266" s="744"/>
      <c r="R266" s="744"/>
      <c r="S266" s="744"/>
      <c r="T266" s="744"/>
      <c r="U266" s="744"/>
      <c r="V266" s="744"/>
      <c r="W266" s="744"/>
      <c r="X266" s="744"/>
      <c r="Y266" s="750"/>
      <c r="Z266" s="744"/>
      <c r="AA266" s="750"/>
      <c r="AB266" s="758"/>
      <c r="AC266" s="760"/>
      <c r="AD266" s="760"/>
      <c r="AE266" s="763"/>
      <c r="AF266" s="750"/>
      <c r="AG266" s="750"/>
      <c r="AH266" s="750"/>
      <c r="AI266" s="859"/>
      <c r="AJ266" s="896"/>
      <c r="AK266" s="772"/>
      <c r="AL266" s="772"/>
      <c r="AM266" s="750"/>
      <c r="AN266" s="859"/>
      <c r="AO266" s="867"/>
      <c r="AP266" s="816"/>
      <c r="AQ266" s="816"/>
      <c r="AR266" s="816"/>
      <c r="AS266" s="816"/>
      <c r="AT266" s="816"/>
      <c r="AU266" s="816"/>
      <c r="AV266" s="816"/>
      <c r="AW266" s="816"/>
      <c r="AX266" s="816"/>
      <c r="AY266" s="816"/>
      <c r="AZ266" s="854"/>
      <c r="BA266" s="833"/>
      <c r="BB266" s="831"/>
      <c r="BC266" s="831"/>
      <c r="BD266" s="831"/>
      <c r="BE266" s="824"/>
    </row>
    <row r="267" spans="1:57" ht="15.75" customHeight="1" thickBot="1">
      <c r="A267" s="790"/>
      <c r="B267" s="1139"/>
      <c r="C267" s="765"/>
      <c r="D267" s="874"/>
      <c r="E267" s="798"/>
      <c r="F267" s="874"/>
      <c r="G267" s="798"/>
      <c r="H267" s="880"/>
      <c r="I267" s="63" t="s">
        <v>538</v>
      </c>
      <c r="J267" s="878"/>
      <c r="K267" s="804"/>
      <c r="L267" s="750"/>
      <c r="M267" s="807"/>
      <c r="N267" s="798"/>
      <c r="O267" s="765"/>
      <c r="P267" s="745"/>
      <c r="Q267" s="745"/>
      <c r="R267" s="745"/>
      <c r="S267" s="745"/>
      <c r="T267" s="745"/>
      <c r="U267" s="745"/>
      <c r="V267" s="745"/>
      <c r="W267" s="745"/>
      <c r="X267" s="745"/>
      <c r="Y267" s="765"/>
      <c r="Z267" s="745"/>
      <c r="AA267" s="765"/>
      <c r="AB267" s="759"/>
      <c r="AC267" s="760"/>
      <c r="AD267" s="760"/>
      <c r="AE267" s="764"/>
      <c r="AF267" s="765"/>
      <c r="AG267" s="765"/>
      <c r="AH267" s="750"/>
      <c r="AI267" s="860"/>
      <c r="AJ267" s="897"/>
      <c r="AK267" s="787"/>
      <c r="AL267" s="787"/>
      <c r="AM267" s="765"/>
      <c r="AN267" s="860"/>
      <c r="AO267" s="868"/>
      <c r="AP267" s="853"/>
      <c r="AQ267" s="853"/>
      <c r="AR267" s="853"/>
      <c r="AS267" s="853"/>
      <c r="AT267" s="853"/>
      <c r="AU267" s="853"/>
      <c r="AV267" s="853"/>
      <c r="AW267" s="853"/>
      <c r="AX267" s="853"/>
      <c r="AY267" s="853"/>
      <c r="AZ267" s="855"/>
      <c r="BA267" s="843"/>
      <c r="BB267" s="832"/>
      <c r="BC267" s="832"/>
      <c r="BD267" s="832"/>
      <c r="BE267" s="825"/>
    </row>
    <row r="268" spans="1:57" ht="46.5" customHeight="1" thickBot="1">
      <c r="A268" s="788">
        <v>9</v>
      </c>
      <c r="B268" s="1116" t="s">
        <v>712</v>
      </c>
      <c r="C268" s="749" t="s">
        <v>713</v>
      </c>
      <c r="D268" s="872" t="s">
        <v>533</v>
      </c>
      <c r="E268" s="749" t="s">
        <v>714</v>
      </c>
      <c r="F268" s="872" t="s">
        <v>715</v>
      </c>
      <c r="G268" s="796" t="s">
        <v>536</v>
      </c>
      <c r="H268" s="28" t="s">
        <v>537</v>
      </c>
      <c r="I268" s="63" t="s">
        <v>538</v>
      </c>
      <c r="J268" s="876">
        <f>COUNTIF(I268:I293,[3]DATOS!$D$24)</f>
        <v>26</v>
      </c>
      <c r="K268" s="802" t="str">
        <f>+IF(AND(J268&lt;6,J268&gt;0),"Moderado",IF(AND(J268&lt;12,J268&gt;5),"Mayor",IF(AND(J268&lt;20,J268&gt;11),"Catastrófico","Responda las Preguntas de Impacto")))</f>
        <v>Responda las Preguntas de Impacto</v>
      </c>
      <c r="L268" s="749" t="str">
        <f>IF(AND(EXACT(G268,"Rara vez"),(EXACT(K268,"Moderado"))),"Moderado",IF(AND(EXACT(G268,"Rara vez"),(EXACT(K268,"Mayor"))),"Alto",IF(AND(EXACT(G268,"Rara vez"),(EXACT(K268,"Catastrófico"))),"Extremo",IF(AND(EXACT(G268,"Improbable"),(EXACT(K268,"Moderado"))),"Moderado",IF(AND(EXACT(G268,"Improbable"),(EXACT(K268,"Mayor"))),"Alto",IF(AND(EXACT(G268,"Improbable"),(EXACT(K268,"Catastrófico"))),"Extremo",IF(AND(EXACT(G268,"Posible"),(EXACT(K268,"Moderado"))),"Alto",IF(AND(EXACT(G268,"Posible"),(EXACT(K268,"Mayor"))),"Extremo",IF(AND(EXACT(G268,"Posible"),(EXACT(K268,"Catastrófico"))),"Extremo",IF(AND(EXACT(G268,"Probable"),(EXACT(K268,"Moderado"))),"Alto",IF(AND(EXACT(G268,"Probable"),(EXACT(K268,"Mayor"))),"Extremo",IF(AND(EXACT(G268,"Probable"),(EXACT(K268,"Catastrófico"))),"Extremo",IF(AND(EXACT(G268,"Casi Seguro"),(EXACT(K268,"Moderado"))),"Extremo",IF(AND(EXACT(G268,"Casi Seguro"),(EXACT(K268,"Mayor"))),"Extremo",IF(AND(EXACT(G268,"Casi Seguro"),(EXACT(K268,"Catastrófico"))),"Extremo","")))))))))))))))</f>
        <v/>
      </c>
      <c r="M268" s="805" t="str">
        <f>IF(EXACT(L268,"Bajo"),"Evitar el Riesgo, Reducir el Riesgo, Compartir el Riesg",IF(EXACT(L268,"Moderado"),"Evitar el Riesgo, Reducir el Riesgo, Compartir el Riesgo",IF(EXACT(L268,"Alto"),"Evitar el Riesgo, Reducir el Riesgo, Compartir el Riesgo",IF(EXACT(L268,"extremo"),"Evitar el Riesgo, Reducir el Riesgo, Compartir el Riesgo",""))))</f>
        <v/>
      </c>
      <c r="N268" s="887" t="s">
        <v>716</v>
      </c>
      <c r="O268" s="810" t="s">
        <v>540</v>
      </c>
      <c r="P268" s="26" t="s">
        <v>541</v>
      </c>
      <c r="Q268" s="22" t="s">
        <v>542</v>
      </c>
      <c r="R268" s="22">
        <f>+IFERROR(VLOOKUP(Q268,[10]DATOS!$E$2:$F$17,2,FALSE),"")</f>
        <v>15</v>
      </c>
      <c r="S268" s="812">
        <f>SUM(R268:R275)</f>
        <v>100</v>
      </c>
      <c r="T268" s="816" t="str">
        <f>+IF(AND(S268&lt;=100,S268&gt;=96),"Fuerte",IF(AND(S268&lt;=95,S268&gt;=86),"Moderado",IF(AND(S268&lt;=85,J268&gt;=0),"Débil"," ")))</f>
        <v>Fuerte</v>
      </c>
      <c r="U268" s="816" t="s">
        <v>543</v>
      </c>
      <c r="V268" s="816" t="str">
        <f>IF(AND(EXACT(T268,"Fuerte"),(EXACT(U268,"Fuerte"))),"Fuerte",IF(AND(EXACT(T268,"Fuerte"),(EXACT(U268,"Moderado"))),"Moderado",IF(AND(EXACT(T268,"Fuerte"),(EXACT(U268,"Débil"))),"Débil",IF(AND(EXACT(T268,"Moderado"),(EXACT(U268,"Fuerte"))),"Moderado",IF(AND(EXACT(T268,"Moderado"),(EXACT(U268,"Moderado"))),"Moderado",IF(AND(EXACT(T268,"Moderado"),(EXACT(U268,"Débil"))),"Débil",IF(AND(EXACT(T268,"Débil"),(EXACT(U268,"Fuerte"))),"Débil",IF(AND(EXACT(T268,"Débil"),(EXACT(U268,"Moderado"))),"Débil",IF(AND(EXACT(T268,"Débil"),(EXACT(U268,"Débil"))),"Débil",)))))))))</f>
        <v>Fuerte</v>
      </c>
      <c r="W268" s="816">
        <f>IF(V268="Fuerte",100,IF(V268="Moderado",50,IF(V268="Débil",0)))</f>
        <v>100</v>
      </c>
      <c r="X268" s="743">
        <f>AVERAGE(W268:W293)</f>
        <v>100</v>
      </c>
      <c r="Y268" s="780" t="s">
        <v>717</v>
      </c>
      <c r="Z268" s="743" t="s">
        <v>597</v>
      </c>
      <c r="AA268" s="761" t="s">
        <v>718</v>
      </c>
      <c r="AB268" s="893" t="str">
        <f>+IF(X268=100,"Fuerte",IF(AND(X268&lt;=99,X268&gt;=50),"Moderado",IF(X268&lt;50,"Débil"," ")))</f>
        <v>Fuerte</v>
      </c>
      <c r="AC268" s="760" t="s">
        <v>547</v>
      </c>
      <c r="AD268" s="760" t="s">
        <v>547</v>
      </c>
      <c r="AE268" s="762" t="str">
        <f>IF(AND(OR(AD268="Directamente",AD268="Indirectamente",AD268="No Disminuye"),(AB268="Fuerte"),(AC268="Directamente"),(OR(G268="Rara vez",G268="Improbable",G268="Posible"))),"Rara vez",IF(AND(OR(AD268="Directamente",AD268="Indirectamente",AD268="No Disminuye"),(AB268="Fuerte"),(AC268="Directamente"),(G268="Probable")),"Improbable",IF(AND(OR(AD268="Directamente",AD268="Indirectamente",AD268="No Disminuye"),(AB268="Fuerte"),(AC268="Directamente"),(G268="Casi Seguro")),"Posible",IF(AND(AD268="Directamente",AC268="No disminuye",AB268="Fuerte"),G268,IF(AND(OR(AD268="Directamente",AD268="Indirectamente",AD268="No Disminuye"),AB268="Moderado",AC268="Directamente",(OR(G268="Rara vez",G268="Improbable"))),"Rara vez",IF(AND(OR(AD268="Directamente",AD268="Indirectamente",AD268="No Disminuye"),(AB268="Moderado"),(AC268="Directamente"),(G268="Posible")),"Improbable",IF(AND(OR(AD268="Directamente",AD268="Indirectamente",AD268="No Disminuye"),(AB268="Moderado"),(AC268="Directamente"),(G268="Probable")),"Posible",IF(AND(OR(AD268="Directamente",AD268="Indirectamente",AD268="No Disminuye"),(AB268="Moderado"),(AC268="Directamente"),(G268="Casi Seguro")),"Probable",IF(AND(AD268="Directamente",AC268="No disminuye",AB268="Moderado"),G268,IF(AB268="Débil",G268," ESTA COMBINACION NO ESTÁ CONTEMPLADA EN LA METODOLOGÍA "))))))))))</f>
        <v>Rara vez</v>
      </c>
      <c r="AF268" s="749" t="str">
        <f>IF(AND(OR(AD268="Directamente",AD268="Indirectamente",AD268="No Disminuye"),AB268="Moderado",AC268="Directamente",(OR(G268="Raro",G268="Improbable"))),"Raro",IF(AND(OR(AD268="Directamente",AD268="Indirectamente",AD268="No Disminuye"),(AB268="Moderado"),(AC268="Directamente"),(G268="Posible")),"Improbable",IF(AND(OR(AD268="Directamente",AD268="Indirectamente",AD268="No Disminuye"),(AB268="Moderado"),(AC268="Directamente"),(G268="Probable")),"Posible",IF(AND(OR(AD268="Directamente",AD268="Indirectamente",AD268="No Disminuye"),(AB268="Moderado"),(AC268="Directamente"),(G268="Casi Seguro")),"Probable",IF(AND(AD268="Directamente",AC268="No disminuye",AB268="Moderado"),G268," ")))))</f>
        <v xml:space="preserve"> </v>
      </c>
      <c r="AG268" s="749" t="str">
        <f>K268</f>
        <v>Responda las Preguntas de Impacto</v>
      </c>
      <c r="AH268" s="749" t="str">
        <f>IF(AND(EXACT(AE268,"Rara vez"),(EXACT(AG268,"Moderado"))),"Moderado",IF(AND(EXACT(AE268,"Rara vez"),(EXACT(AG268,"Mayor"))),"Alto",IF(AND(EXACT(AE268,"Rara vez"),(EXACT(AG268,"Catastrófico"))),"Extremo",IF(AND(EXACT(AE268,"Improbable"),(EXACT(AG268,"Moderado"))),"Moderado",IF(AND(EXACT(AE268,"Improbable"),(EXACT(AG268,"Mayor"))),"Alto",IF(AND(EXACT(AE268,"Improbable"),(EXACT(AG268,"Catastrófico"))),"Extremo",IF(AND(EXACT(AE268,"Posible"),(EXACT(AG268,"Moderado"))),"Alto",IF(AND(EXACT(AE268,"Posible"),(EXACT(AG268,"Mayor"))),"Extremo",IF(AND(EXACT(AE268,"Posible"),(EXACT(AG268,"Catastrófico"))),"Extremo",IF(AND(EXACT(AE268,"Probable"),(EXACT(AG268,"Moderado"))),"Alto",IF(AND(EXACT(AE268,"Probable"),(EXACT(AG268,"Mayor"))),"Extremo",IF(AND(EXACT(AE268,"Probable"),(EXACT(AG268,"Catastrófico"))),"Extremo",IF(AND(EXACT(AE268,"Casi Seguro"),(EXACT(AG268,"Moderado"))),"Extremo",IF(AND(EXACT(AE268,"Casi Seguro"),(EXACT(AG268,"Mayor"))),"Extremo",IF(AND(EXACT(AE268,"Casi Seguro"),(EXACT(AG268,"Catastrófico"))),"Extremo","")))))))))))))))</f>
        <v/>
      </c>
      <c r="AI268" s="766" t="str">
        <f>IF(EXACT(AH268,"Bajo"),"Evitar el Riesgo, Reducir el Riesgo, Compartir el Riesgo",IF(EXACT(AH268,"Moderado"),"Evitar el Riesgo, Reducir el Riesgo, Compartir el Riesgo",IF(EXACT(AH268,"Alto"),"Evitar el Riesgo, Reducir el Riesgo, Compartir el Riesgo",IF(EXACT(AH268,"Extremo"),"Evitar el Riesgo, Reducir el Riesgo, Compartir el Riesgo",""))))</f>
        <v/>
      </c>
      <c r="AJ268" s="770" t="s">
        <v>719</v>
      </c>
      <c r="AK268" s="771">
        <v>43466</v>
      </c>
      <c r="AL268" s="786">
        <v>43830</v>
      </c>
      <c r="AM268" s="774" t="s">
        <v>720</v>
      </c>
      <c r="AN268" s="894" t="s">
        <v>721</v>
      </c>
      <c r="AO268" s="850"/>
      <c r="AP268" s="748"/>
      <c r="AQ268" s="748"/>
      <c r="AR268" s="748"/>
      <c r="AS268" s="748"/>
      <c r="AT268" s="748"/>
      <c r="AU268" s="748"/>
      <c r="AV268" s="748"/>
      <c r="AW268" s="748"/>
      <c r="AX268" s="748"/>
      <c r="AY268" s="748"/>
      <c r="AZ268" s="840"/>
      <c r="BA268" s="826"/>
      <c r="BB268" s="844"/>
      <c r="BC268" s="844"/>
      <c r="BD268" s="844"/>
      <c r="BE268" s="847"/>
    </row>
    <row r="269" spans="1:57" ht="30" customHeight="1" thickBot="1">
      <c r="A269" s="789"/>
      <c r="B269" s="783"/>
      <c r="C269" s="750"/>
      <c r="D269" s="873"/>
      <c r="E269" s="750"/>
      <c r="F269" s="873"/>
      <c r="G269" s="797"/>
      <c r="H269" s="24" t="s">
        <v>552</v>
      </c>
      <c r="I269" s="63" t="s">
        <v>538</v>
      </c>
      <c r="J269" s="877"/>
      <c r="K269" s="803"/>
      <c r="L269" s="750"/>
      <c r="M269" s="806"/>
      <c r="N269" s="870"/>
      <c r="O269" s="811"/>
      <c r="P269" s="26" t="s">
        <v>553</v>
      </c>
      <c r="Q269" s="22" t="s">
        <v>554</v>
      </c>
      <c r="R269" s="22">
        <f>+IFERROR(VLOOKUP(Q269,[10]DATOS!$E$2:$F$17,2,FALSE),"")</f>
        <v>15</v>
      </c>
      <c r="S269" s="813"/>
      <c r="T269" s="816"/>
      <c r="U269" s="816"/>
      <c r="V269" s="816"/>
      <c r="W269" s="816"/>
      <c r="X269" s="744"/>
      <c r="Y269" s="750"/>
      <c r="Z269" s="744"/>
      <c r="AA269" s="891"/>
      <c r="AB269" s="758"/>
      <c r="AC269" s="760"/>
      <c r="AD269" s="760"/>
      <c r="AE269" s="763"/>
      <c r="AF269" s="750"/>
      <c r="AG269" s="750"/>
      <c r="AH269" s="750"/>
      <c r="AI269" s="767"/>
      <c r="AJ269" s="770"/>
      <c r="AK269" s="772"/>
      <c r="AL269" s="772"/>
      <c r="AM269" s="775"/>
      <c r="AN269" s="859"/>
      <c r="AO269" s="851"/>
      <c r="AP269" s="744"/>
      <c r="AQ269" s="744"/>
      <c r="AR269" s="744"/>
      <c r="AS269" s="744"/>
      <c r="AT269" s="744"/>
      <c r="AU269" s="744"/>
      <c r="AV269" s="744"/>
      <c r="AW269" s="744"/>
      <c r="AX269" s="744"/>
      <c r="AY269" s="744"/>
      <c r="AZ269" s="841"/>
      <c r="BA269" s="827"/>
      <c r="BB269" s="845"/>
      <c r="BC269" s="845"/>
      <c r="BD269" s="845"/>
      <c r="BE269" s="848"/>
    </row>
    <row r="270" spans="1:57" ht="30" customHeight="1" thickBot="1">
      <c r="A270" s="789"/>
      <c r="B270" s="783"/>
      <c r="C270" s="750"/>
      <c r="D270" s="873"/>
      <c r="E270" s="750"/>
      <c r="F270" s="873"/>
      <c r="G270" s="797"/>
      <c r="H270" s="24" t="s">
        <v>555</v>
      </c>
      <c r="I270" s="63" t="s">
        <v>538</v>
      </c>
      <c r="J270" s="877"/>
      <c r="K270" s="803"/>
      <c r="L270" s="750"/>
      <c r="M270" s="806"/>
      <c r="N270" s="870"/>
      <c r="O270" s="811"/>
      <c r="P270" s="26" t="s">
        <v>556</v>
      </c>
      <c r="Q270" s="22" t="s">
        <v>557</v>
      </c>
      <c r="R270" s="22">
        <f>+IFERROR(VLOOKUP(Q270,[10]DATOS!$E$2:$F$17,2,FALSE),"")</f>
        <v>15</v>
      </c>
      <c r="S270" s="813"/>
      <c r="T270" s="816"/>
      <c r="U270" s="816"/>
      <c r="V270" s="816"/>
      <c r="W270" s="816"/>
      <c r="X270" s="744"/>
      <c r="Y270" s="750"/>
      <c r="Z270" s="744"/>
      <c r="AA270" s="891"/>
      <c r="AB270" s="758"/>
      <c r="AC270" s="760"/>
      <c r="AD270" s="760"/>
      <c r="AE270" s="763"/>
      <c r="AF270" s="750"/>
      <c r="AG270" s="750"/>
      <c r="AH270" s="750"/>
      <c r="AI270" s="767"/>
      <c r="AJ270" s="770"/>
      <c r="AK270" s="772"/>
      <c r="AL270" s="772"/>
      <c r="AM270" s="775"/>
      <c r="AN270" s="859"/>
      <c r="AO270" s="851"/>
      <c r="AP270" s="744"/>
      <c r="AQ270" s="744"/>
      <c r="AR270" s="744"/>
      <c r="AS270" s="744"/>
      <c r="AT270" s="744"/>
      <c r="AU270" s="744"/>
      <c r="AV270" s="744"/>
      <c r="AW270" s="744"/>
      <c r="AX270" s="744"/>
      <c r="AY270" s="744"/>
      <c r="AZ270" s="841"/>
      <c r="BA270" s="827"/>
      <c r="BB270" s="845"/>
      <c r="BC270" s="845"/>
      <c r="BD270" s="845"/>
      <c r="BE270" s="848"/>
    </row>
    <row r="271" spans="1:57" ht="30" customHeight="1" thickBot="1">
      <c r="A271" s="789"/>
      <c r="B271" s="783"/>
      <c r="C271" s="750"/>
      <c r="D271" s="873"/>
      <c r="E271" s="750"/>
      <c r="F271" s="873"/>
      <c r="G271" s="797"/>
      <c r="H271" s="24" t="s">
        <v>558</v>
      </c>
      <c r="I271" s="63" t="s">
        <v>538</v>
      </c>
      <c r="J271" s="877"/>
      <c r="K271" s="803"/>
      <c r="L271" s="750"/>
      <c r="M271" s="806"/>
      <c r="N271" s="870"/>
      <c r="O271" s="811"/>
      <c r="P271" s="26" t="s">
        <v>560</v>
      </c>
      <c r="Q271" s="22" t="s">
        <v>561</v>
      </c>
      <c r="R271" s="22">
        <f>+IFERROR(VLOOKUP(Q271,[10]DATOS!$E$2:$F$17,2,FALSE),"")</f>
        <v>15</v>
      </c>
      <c r="S271" s="813"/>
      <c r="T271" s="816"/>
      <c r="U271" s="816"/>
      <c r="V271" s="816"/>
      <c r="W271" s="816"/>
      <c r="X271" s="744"/>
      <c r="Y271" s="750"/>
      <c r="Z271" s="744"/>
      <c r="AA271" s="891"/>
      <c r="AB271" s="758"/>
      <c r="AC271" s="760"/>
      <c r="AD271" s="760"/>
      <c r="AE271" s="763"/>
      <c r="AF271" s="750"/>
      <c r="AG271" s="750"/>
      <c r="AH271" s="750"/>
      <c r="AI271" s="767"/>
      <c r="AJ271" s="770"/>
      <c r="AK271" s="772"/>
      <c r="AL271" s="772"/>
      <c r="AM271" s="775"/>
      <c r="AN271" s="859"/>
      <c r="AO271" s="851"/>
      <c r="AP271" s="744"/>
      <c r="AQ271" s="744"/>
      <c r="AR271" s="744"/>
      <c r="AS271" s="744"/>
      <c r="AT271" s="744"/>
      <c r="AU271" s="744"/>
      <c r="AV271" s="744"/>
      <c r="AW271" s="744"/>
      <c r="AX271" s="744"/>
      <c r="AY271" s="744"/>
      <c r="AZ271" s="841"/>
      <c r="BA271" s="827"/>
      <c r="BB271" s="845"/>
      <c r="BC271" s="845"/>
      <c r="BD271" s="845"/>
      <c r="BE271" s="848"/>
    </row>
    <row r="272" spans="1:57" ht="30" customHeight="1" thickBot="1">
      <c r="A272" s="789"/>
      <c r="B272" s="783"/>
      <c r="C272" s="750"/>
      <c r="D272" s="873"/>
      <c r="E272" s="750"/>
      <c r="F272" s="873"/>
      <c r="G272" s="797"/>
      <c r="H272" s="24" t="s">
        <v>562</v>
      </c>
      <c r="I272" s="63" t="s">
        <v>538</v>
      </c>
      <c r="J272" s="877"/>
      <c r="K272" s="803"/>
      <c r="L272" s="750"/>
      <c r="M272" s="806"/>
      <c r="N272" s="870"/>
      <c r="O272" s="811"/>
      <c r="P272" s="26" t="s">
        <v>563</v>
      </c>
      <c r="Q272" s="22" t="s">
        <v>564</v>
      </c>
      <c r="R272" s="22">
        <f>+IFERROR(VLOOKUP(Q272,[10]DATOS!$E$2:$F$17,2,FALSE),"")</f>
        <v>15</v>
      </c>
      <c r="S272" s="813"/>
      <c r="T272" s="816"/>
      <c r="U272" s="816"/>
      <c r="V272" s="816"/>
      <c r="W272" s="816"/>
      <c r="X272" s="744"/>
      <c r="Y272" s="750"/>
      <c r="Z272" s="744"/>
      <c r="AA272" s="891"/>
      <c r="AB272" s="758"/>
      <c r="AC272" s="760"/>
      <c r="AD272" s="760"/>
      <c r="AE272" s="763"/>
      <c r="AF272" s="750"/>
      <c r="AG272" s="750"/>
      <c r="AH272" s="750"/>
      <c r="AI272" s="767"/>
      <c r="AJ272" s="770"/>
      <c r="AK272" s="772"/>
      <c r="AL272" s="772"/>
      <c r="AM272" s="775"/>
      <c r="AN272" s="859"/>
      <c r="AO272" s="851"/>
      <c r="AP272" s="744"/>
      <c r="AQ272" s="744"/>
      <c r="AR272" s="744"/>
      <c r="AS272" s="744"/>
      <c r="AT272" s="744"/>
      <c r="AU272" s="744"/>
      <c r="AV272" s="744"/>
      <c r="AW272" s="744"/>
      <c r="AX272" s="744"/>
      <c r="AY272" s="744"/>
      <c r="AZ272" s="841"/>
      <c r="BA272" s="827"/>
      <c r="BB272" s="845"/>
      <c r="BC272" s="845"/>
      <c r="BD272" s="845"/>
      <c r="BE272" s="848"/>
    </row>
    <row r="273" spans="1:57" ht="30" customHeight="1" thickBot="1">
      <c r="A273" s="789"/>
      <c r="B273" s="783"/>
      <c r="C273" s="750"/>
      <c r="D273" s="873"/>
      <c r="E273" s="750"/>
      <c r="F273" s="873"/>
      <c r="G273" s="797"/>
      <c r="H273" s="24" t="s">
        <v>565</v>
      </c>
      <c r="I273" s="63" t="s">
        <v>538</v>
      </c>
      <c r="J273" s="877"/>
      <c r="K273" s="803"/>
      <c r="L273" s="750"/>
      <c r="M273" s="806"/>
      <c r="N273" s="870"/>
      <c r="O273" s="811"/>
      <c r="P273" s="27" t="s">
        <v>566</v>
      </c>
      <c r="Q273" s="22" t="s">
        <v>567</v>
      </c>
      <c r="R273" s="22">
        <f>+IFERROR(VLOOKUP(Q273,[10]DATOS!$E$2:$F$17,2,FALSE),"")</f>
        <v>15</v>
      </c>
      <c r="S273" s="813"/>
      <c r="T273" s="816"/>
      <c r="U273" s="816"/>
      <c r="V273" s="816"/>
      <c r="W273" s="816"/>
      <c r="X273" s="744"/>
      <c r="Y273" s="750"/>
      <c r="Z273" s="744"/>
      <c r="AA273" s="891"/>
      <c r="AB273" s="758"/>
      <c r="AC273" s="760"/>
      <c r="AD273" s="760"/>
      <c r="AE273" s="763"/>
      <c r="AF273" s="750"/>
      <c r="AG273" s="750"/>
      <c r="AH273" s="750"/>
      <c r="AI273" s="767"/>
      <c r="AJ273" s="770"/>
      <c r="AK273" s="772"/>
      <c r="AL273" s="772"/>
      <c r="AM273" s="775"/>
      <c r="AN273" s="859"/>
      <c r="AO273" s="851"/>
      <c r="AP273" s="744"/>
      <c r="AQ273" s="744"/>
      <c r="AR273" s="744"/>
      <c r="AS273" s="744"/>
      <c r="AT273" s="744"/>
      <c r="AU273" s="744"/>
      <c r="AV273" s="744"/>
      <c r="AW273" s="744"/>
      <c r="AX273" s="744"/>
      <c r="AY273" s="744"/>
      <c r="AZ273" s="841"/>
      <c r="BA273" s="827"/>
      <c r="BB273" s="845"/>
      <c r="BC273" s="845"/>
      <c r="BD273" s="845"/>
      <c r="BE273" s="848"/>
    </row>
    <row r="274" spans="1:57" ht="30" customHeight="1" thickBot="1">
      <c r="A274" s="789"/>
      <c r="B274" s="783"/>
      <c r="C274" s="750"/>
      <c r="D274" s="873"/>
      <c r="E274" s="750"/>
      <c r="F274" s="873"/>
      <c r="G274" s="797"/>
      <c r="H274" s="24" t="s">
        <v>568</v>
      </c>
      <c r="I274" s="63" t="s">
        <v>538</v>
      </c>
      <c r="J274" s="877"/>
      <c r="K274" s="803"/>
      <c r="L274" s="750"/>
      <c r="M274" s="806"/>
      <c r="N274" s="870"/>
      <c r="O274" s="811"/>
      <c r="P274" s="26" t="s">
        <v>569</v>
      </c>
      <c r="Q274" s="26" t="s">
        <v>570</v>
      </c>
      <c r="R274" s="26">
        <f>+IFERROR(VLOOKUP(Q274,[10]DATOS!$E$2:$F$17,2,FALSE),"")</f>
        <v>10</v>
      </c>
      <c r="S274" s="813"/>
      <c r="T274" s="816"/>
      <c r="U274" s="816"/>
      <c r="V274" s="816"/>
      <c r="W274" s="816"/>
      <c r="X274" s="744"/>
      <c r="Y274" s="750"/>
      <c r="Z274" s="744"/>
      <c r="AA274" s="891"/>
      <c r="AB274" s="758"/>
      <c r="AC274" s="760"/>
      <c r="AD274" s="760"/>
      <c r="AE274" s="763"/>
      <c r="AF274" s="750"/>
      <c r="AG274" s="750"/>
      <c r="AH274" s="750"/>
      <c r="AI274" s="767"/>
      <c r="AJ274" s="770"/>
      <c r="AK274" s="772"/>
      <c r="AL274" s="772"/>
      <c r="AM274" s="775"/>
      <c r="AN274" s="859"/>
      <c r="AO274" s="851"/>
      <c r="AP274" s="744"/>
      <c r="AQ274" s="744"/>
      <c r="AR274" s="744"/>
      <c r="AS274" s="744"/>
      <c r="AT274" s="744"/>
      <c r="AU274" s="744"/>
      <c r="AV274" s="744"/>
      <c r="AW274" s="744"/>
      <c r="AX274" s="744"/>
      <c r="AY274" s="744"/>
      <c r="AZ274" s="841"/>
      <c r="BA274" s="827"/>
      <c r="BB274" s="845"/>
      <c r="BC274" s="845"/>
      <c r="BD274" s="845"/>
      <c r="BE274" s="848"/>
    </row>
    <row r="275" spans="1:57" ht="72" customHeight="1" thickBot="1">
      <c r="A275" s="789"/>
      <c r="B275" s="783"/>
      <c r="C275" s="750"/>
      <c r="D275" s="873"/>
      <c r="E275" s="751"/>
      <c r="F275" s="873"/>
      <c r="G275" s="797"/>
      <c r="H275" s="24" t="s">
        <v>571</v>
      </c>
      <c r="I275" s="63" t="s">
        <v>538</v>
      </c>
      <c r="J275" s="877"/>
      <c r="K275" s="803"/>
      <c r="L275" s="750"/>
      <c r="M275" s="806"/>
      <c r="N275" s="870"/>
      <c r="O275" s="811"/>
      <c r="P275" s="25"/>
      <c r="Q275" s="25"/>
      <c r="R275" s="25"/>
      <c r="S275" s="814"/>
      <c r="T275" s="816"/>
      <c r="U275" s="816"/>
      <c r="V275" s="816"/>
      <c r="W275" s="816"/>
      <c r="X275" s="744"/>
      <c r="Y275" s="751"/>
      <c r="Z275" s="753"/>
      <c r="AA275" s="892"/>
      <c r="AB275" s="758"/>
      <c r="AC275" s="760"/>
      <c r="AD275" s="760"/>
      <c r="AE275" s="763"/>
      <c r="AF275" s="750"/>
      <c r="AG275" s="750"/>
      <c r="AH275" s="750"/>
      <c r="AI275" s="767"/>
      <c r="AJ275" s="770"/>
      <c r="AK275" s="773"/>
      <c r="AL275" s="773"/>
      <c r="AM275" s="776"/>
      <c r="AN275" s="859"/>
      <c r="AO275" s="852"/>
      <c r="AP275" s="753"/>
      <c r="AQ275" s="753"/>
      <c r="AR275" s="753"/>
      <c r="AS275" s="753"/>
      <c r="AT275" s="753"/>
      <c r="AU275" s="753"/>
      <c r="AV275" s="753"/>
      <c r="AW275" s="753"/>
      <c r="AX275" s="753"/>
      <c r="AY275" s="753"/>
      <c r="AZ275" s="842"/>
      <c r="BA275" s="828"/>
      <c r="BB275" s="846"/>
      <c r="BC275" s="846"/>
      <c r="BD275" s="846"/>
      <c r="BE275" s="849"/>
    </row>
    <row r="276" spans="1:57" ht="30" customHeight="1" thickBot="1">
      <c r="A276" s="789"/>
      <c r="B276" s="783"/>
      <c r="C276" s="750"/>
      <c r="D276" s="873"/>
      <c r="E276" s="869" t="s">
        <v>722</v>
      </c>
      <c r="F276" s="873"/>
      <c r="G276" s="797"/>
      <c r="H276" s="24" t="s">
        <v>572</v>
      </c>
      <c r="I276" s="63" t="s">
        <v>538</v>
      </c>
      <c r="J276" s="877"/>
      <c r="K276" s="803"/>
      <c r="L276" s="750"/>
      <c r="M276" s="806"/>
      <c r="N276" s="870" t="s">
        <v>723</v>
      </c>
      <c r="O276" s="749" t="s">
        <v>540</v>
      </c>
      <c r="P276" s="22" t="s">
        <v>541</v>
      </c>
      <c r="Q276" s="22" t="s">
        <v>542</v>
      </c>
      <c r="R276" s="22">
        <f>+IFERROR(VLOOKUP(Q276,[10]DATOS!$E$2:$F$17,2,FALSE),"")</f>
        <v>15</v>
      </c>
      <c r="S276" s="743">
        <f>SUM(R276:R285)</f>
        <v>100</v>
      </c>
      <c r="T276" s="743" t="str">
        <f>+IF(AND(S276&lt;=100,S276&gt;=96),"Fuerte",IF(AND(S276&lt;=95,S276&gt;=86),"Moderado",IF(AND(S276&lt;=85,J276&gt;=0),"Débil"," ")))</f>
        <v>Fuerte</v>
      </c>
      <c r="U276" s="743" t="s">
        <v>543</v>
      </c>
      <c r="V276" s="743" t="str">
        <f>IF(AND(EXACT(T276,"Fuerte"),(EXACT(U276,"Fuerte"))),"Fuerte",IF(AND(EXACT(T276,"Fuerte"),(EXACT(U276,"Moderado"))),"Moderado",IF(AND(EXACT(T276,"Fuerte"),(EXACT(U276,"Débil"))),"Débil",IF(AND(EXACT(T276,"Moderado"),(EXACT(U276,"Fuerte"))),"Moderado",IF(AND(EXACT(T276,"Moderado"),(EXACT(U276,"Moderado"))),"Moderado",IF(AND(EXACT(T276,"Moderado"),(EXACT(U276,"Débil"))),"Débil",IF(AND(EXACT(T276,"Débil"),(EXACT(U276,"Fuerte"))),"Débil",IF(AND(EXACT(T276,"Débil"),(EXACT(U276,"Moderado"))),"Débil",IF(AND(EXACT(T276,"Débil"),(EXACT(U276,"Débil"))),"Débil",)))))))))</f>
        <v>Fuerte</v>
      </c>
      <c r="W276" s="743">
        <f>IF(V276="Fuerte",100,IF(V276="Moderado",50,IF(V276="Débil",0)))</f>
        <v>100</v>
      </c>
      <c r="X276" s="744"/>
      <c r="Y276" s="780" t="s">
        <v>724</v>
      </c>
      <c r="Z276" s="781" t="s">
        <v>604</v>
      </c>
      <c r="AA276" s="780" t="s">
        <v>725</v>
      </c>
      <c r="AB276" s="758"/>
      <c r="AC276" s="760"/>
      <c r="AD276" s="760"/>
      <c r="AE276" s="763"/>
      <c r="AF276" s="750"/>
      <c r="AG276" s="750"/>
      <c r="AH276" s="750"/>
      <c r="AI276" s="767"/>
      <c r="AJ276" s="770" t="s">
        <v>726</v>
      </c>
      <c r="AK276" s="866">
        <v>43466</v>
      </c>
      <c r="AL276" s="866">
        <v>43830</v>
      </c>
      <c r="AM276" s="811" t="s">
        <v>727</v>
      </c>
      <c r="AN276" s="859"/>
      <c r="AO276" s="867"/>
      <c r="AP276" s="816"/>
      <c r="AQ276" s="816"/>
      <c r="AR276" s="816"/>
      <c r="AS276" s="816"/>
      <c r="AT276" s="816"/>
      <c r="AU276" s="816"/>
      <c r="AV276" s="816"/>
      <c r="AW276" s="816"/>
      <c r="AX276" s="816"/>
      <c r="AY276" s="816"/>
      <c r="AZ276" s="854"/>
      <c r="BA276" s="833"/>
      <c r="BB276" s="831"/>
      <c r="BC276" s="831"/>
      <c r="BD276" s="831"/>
      <c r="BE276" s="824"/>
    </row>
    <row r="277" spans="1:57" ht="30" customHeight="1" thickBot="1">
      <c r="A277" s="789"/>
      <c r="B277" s="783"/>
      <c r="C277" s="750"/>
      <c r="D277" s="873"/>
      <c r="E277" s="797"/>
      <c r="F277" s="873"/>
      <c r="G277" s="797"/>
      <c r="H277" s="24" t="s">
        <v>573</v>
      </c>
      <c r="I277" s="63" t="s">
        <v>538</v>
      </c>
      <c r="J277" s="877"/>
      <c r="K277" s="803"/>
      <c r="L277" s="750"/>
      <c r="M277" s="806"/>
      <c r="N277" s="870"/>
      <c r="O277" s="750"/>
      <c r="P277" s="23" t="s">
        <v>553</v>
      </c>
      <c r="Q277" s="22" t="s">
        <v>554</v>
      </c>
      <c r="R277" s="22">
        <f>+IFERROR(VLOOKUP(Q277,[10]DATOS!$E$2:$F$17,2,FALSE),"")</f>
        <v>15</v>
      </c>
      <c r="S277" s="744"/>
      <c r="T277" s="744"/>
      <c r="U277" s="744"/>
      <c r="V277" s="744"/>
      <c r="W277" s="744"/>
      <c r="X277" s="744"/>
      <c r="Y277" s="750"/>
      <c r="Z277" s="744"/>
      <c r="AA277" s="750"/>
      <c r="AB277" s="758"/>
      <c r="AC277" s="760"/>
      <c r="AD277" s="760"/>
      <c r="AE277" s="763"/>
      <c r="AF277" s="750"/>
      <c r="AG277" s="750"/>
      <c r="AH277" s="750"/>
      <c r="AI277" s="767"/>
      <c r="AJ277" s="770"/>
      <c r="AK277" s="866"/>
      <c r="AL277" s="866"/>
      <c r="AM277" s="811"/>
      <c r="AN277" s="859"/>
      <c r="AO277" s="867"/>
      <c r="AP277" s="816"/>
      <c r="AQ277" s="816"/>
      <c r="AR277" s="816"/>
      <c r="AS277" s="816"/>
      <c r="AT277" s="816"/>
      <c r="AU277" s="816"/>
      <c r="AV277" s="816"/>
      <c r="AW277" s="816"/>
      <c r="AX277" s="816"/>
      <c r="AY277" s="816"/>
      <c r="AZ277" s="854"/>
      <c r="BA277" s="833"/>
      <c r="BB277" s="831"/>
      <c r="BC277" s="831"/>
      <c r="BD277" s="831"/>
      <c r="BE277" s="824"/>
    </row>
    <row r="278" spans="1:57" ht="30" customHeight="1" thickBot="1">
      <c r="A278" s="789"/>
      <c r="B278" s="783"/>
      <c r="C278" s="750"/>
      <c r="D278" s="873"/>
      <c r="E278" s="797"/>
      <c r="F278" s="873"/>
      <c r="G278" s="797"/>
      <c r="H278" s="24" t="s">
        <v>574</v>
      </c>
      <c r="I278" s="63" t="s">
        <v>538</v>
      </c>
      <c r="J278" s="877"/>
      <c r="K278" s="803"/>
      <c r="L278" s="750"/>
      <c r="M278" s="806"/>
      <c r="N278" s="870"/>
      <c r="O278" s="750"/>
      <c r="P278" s="23" t="s">
        <v>556</v>
      </c>
      <c r="Q278" s="22" t="s">
        <v>557</v>
      </c>
      <c r="R278" s="22">
        <f>+IFERROR(VLOOKUP(Q278,[10]DATOS!$E$2:$F$17,2,FALSE),"")</f>
        <v>15</v>
      </c>
      <c r="S278" s="744"/>
      <c r="T278" s="744"/>
      <c r="U278" s="744"/>
      <c r="V278" s="744"/>
      <c r="W278" s="744"/>
      <c r="X278" s="744"/>
      <c r="Y278" s="750"/>
      <c r="Z278" s="744"/>
      <c r="AA278" s="750"/>
      <c r="AB278" s="758"/>
      <c r="AC278" s="760"/>
      <c r="AD278" s="760"/>
      <c r="AE278" s="763"/>
      <c r="AF278" s="750"/>
      <c r="AG278" s="750"/>
      <c r="AH278" s="750"/>
      <c r="AI278" s="767"/>
      <c r="AJ278" s="770"/>
      <c r="AK278" s="866"/>
      <c r="AL278" s="866"/>
      <c r="AM278" s="811"/>
      <c r="AN278" s="859"/>
      <c r="AO278" s="867"/>
      <c r="AP278" s="816"/>
      <c r="AQ278" s="816"/>
      <c r="AR278" s="816"/>
      <c r="AS278" s="816"/>
      <c r="AT278" s="816"/>
      <c r="AU278" s="816"/>
      <c r="AV278" s="816"/>
      <c r="AW278" s="816"/>
      <c r="AX278" s="816"/>
      <c r="AY278" s="816"/>
      <c r="AZ278" s="854"/>
      <c r="BA278" s="833"/>
      <c r="BB278" s="831"/>
      <c r="BC278" s="831"/>
      <c r="BD278" s="831"/>
      <c r="BE278" s="824"/>
    </row>
    <row r="279" spans="1:57" ht="30" customHeight="1" thickBot="1">
      <c r="A279" s="789"/>
      <c r="B279" s="783"/>
      <c r="C279" s="750"/>
      <c r="D279" s="873"/>
      <c r="E279" s="797"/>
      <c r="F279" s="873"/>
      <c r="G279" s="797"/>
      <c r="H279" s="24" t="s">
        <v>575</v>
      </c>
      <c r="I279" s="63" t="s">
        <v>538</v>
      </c>
      <c r="J279" s="877"/>
      <c r="K279" s="803"/>
      <c r="L279" s="750"/>
      <c r="M279" s="806"/>
      <c r="N279" s="870"/>
      <c r="O279" s="750"/>
      <c r="P279" s="23" t="s">
        <v>560</v>
      </c>
      <c r="Q279" s="22" t="s">
        <v>561</v>
      </c>
      <c r="R279" s="22">
        <f>+IFERROR(VLOOKUP(Q279,[10]DATOS!$E$2:$F$17,2,FALSE),"")</f>
        <v>15</v>
      </c>
      <c r="S279" s="744"/>
      <c r="T279" s="744"/>
      <c r="U279" s="744"/>
      <c r="V279" s="744"/>
      <c r="W279" s="744"/>
      <c r="X279" s="744"/>
      <c r="Y279" s="750"/>
      <c r="Z279" s="744"/>
      <c r="AA279" s="750"/>
      <c r="AB279" s="758"/>
      <c r="AC279" s="760"/>
      <c r="AD279" s="760"/>
      <c r="AE279" s="763"/>
      <c r="AF279" s="750"/>
      <c r="AG279" s="750"/>
      <c r="AH279" s="750"/>
      <c r="AI279" s="767"/>
      <c r="AJ279" s="770"/>
      <c r="AK279" s="866"/>
      <c r="AL279" s="866"/>
      <c r="AM279" s="811"/>
      <c r="AN279" s="859"/>
      <c r="AO279" s="867"/>
      <c r="AP279" s="816"/>
      <c r="AQ279" s="816"/>
      <c r="AR279" s="816"/>
      <c r="AS279" s="816"/>
      <c r="AT279" s="816"/>
      <c r="AU279" s="816"/>
      <c r="AV279" s="816"/>
      <c r="AW279" s="816"/>
      <c r="AX279" s="816"/>
      <c r="AY279" s="816"/>
      <c r="AZ279" s="854"/>
      <c r="BA279" s="833"/>
      <c r="BB279" s="831"/>
      <c r="BC279" s="831"/>
      <c r="BD279" s="831"/>
      <c r="BE279" s="824"/>
    </row>
    <row r="280" spans="1:57" ht="18.75" customHeight="1" thickBot="1">
      <c r="A280" s="789"/>
      <c r="B280" s="783"/>
      <c r="C280" s="750"/>
      <c r="D280" s="873"/>
      <c r="E280" s="797"/>
      <c r="F280" s="873"/>
      <c r="G280" s="797"/>
      <c r="H280" s="746" t="s">
        <v>576</v>
      </c>
      <c r="I280" s="63" t="s">
        <v>538</v>
      </c>
      <c r="J280" s="877"/>
      <c r="K280" s="803"/>
      <c r="L280" s="750"/>
      <c r="M280" s="806"/>
      <c r="N280" s="870"/>
      <c r="O280" s="750"/>
      <c r="P280" s="23" t="s">
        <v>563</v>
      </c>
      <c r="Q280" s="22" t="s">
        <v>564</v>
      </c>
      <c r="R280" s="22">
        <f>+IFERROR(VLOOKUP(Q280,[10]DATOS!$E$2:$F$17,2,FALSE),"")</f>
        <v>15</v>
      </c>
      <c r="S280" s="744"/>
      <c r="T280" s="744"/>
      <c r="U280" s="744"/>
      <c r="V280" s="744"/>
      <c r="W280" s="744"/>
      <c r="X280" s="744"/>
      <c r="Y280" s="750"/>
      <c r="Z280" s="744"/>
      <c r="AA280" s="750"/>
      <c r="AB280" s="758"/>
      <c r="AC280" s="760"/>
      <c r="AD280" s="760"/>
      <c r="AE280" s="763"/>
      <c r="AF280" s="750"/>
      <c r="AG280" s="750"/>
      <c r="AH280" s="750"/>
      <c r="AI280" s="767"/>
      <c r="AJ280" s="770"/>
      <c r="AK280" s="866"/>
      <c r="AL280" s="866"/>
      <c r="AM280" s="811"/>
      <c r="AN280" s="859"/>
      <c r="AO280" s="867"/>
      <c r="AP280" s="816"/>
      <c r="AQ280" s="816"/>
      <c r="AR280" s="816"/>
      <c r="AS280" s="816"/>
      <c r="AT280" s="816"/>
      <c r="AU280" s="816"/>
      <c r="AV280" s="816"/>
      <c r="AW280" s="816"/>
      <c r="AX280" s="816"/>
      <c r="AY280" s="816"/>
      <c r="AZ280" s="854"/>
      <c r="BA280" s="833"/>
      <c r="BB280" s="831"/>
      <c r="BC280" s="831"/>
      <c r="BD280" s="831"/>
      <c r="BE280" s="824"/>
    </row>
    <row r="281" spans="1:57" ht="45.75" customHeight="1" thickBot="1">
      <c r="A281" s="789"/>
      <c r="B281" s="783"/>
      <c r="C281" s="750"/>
      <c r="D281" s="873"/>
      <c r="E281" s="797"/>
      <c r="F281" s="873"/>
      <c r="G281" s="797"/>
      <c r="H281" s="746"/>
      <c r="I281" s="63" t="s">
        <v>538</v>
      </c>
      <c r="J281" s="877"/>
      <c r="K281" s="803"/>
      <c r="L281" s="750"/>
      <c r="M281" s="806"/>
      <c r="N281" s="870"/>
      <c r="O281" s="750"/>
      <c r="P281" s="23" t="s">
        <v>566</v>
      </c>
      <c r="Q281" s="22" t="s">
        <v>567</v>
      </c>
      <c r="R281" s="22">
        <f>+IFERROR(VLOOKUP(Q281,[10]DATOS!$E$2:$F$17,2,FALSE),"")</f>
        <v>15</v>
      </c>
      <c r="S281" s="744"/>
      <c r="T281" s="744"/>
      <c r="U281" s="744"/>
      <c r="V281" s="744"/>
      <c r="W281" s="744"/>
      <c r="X281" s="744"/>
      <c r="Y281" s="750"/>
      <c r="Z281" s="744"/>
      <c r="AA281" s="750"/>
      <c r="AB281" s="758"/>
      <c r="AC281" s="760"/>
      <c r="AD281" s="760"/>
      <c r="AE281" s="763"/>
      <c r="AF281" s="750"/>
      <c r="AG281" s="750"/>
      <c r="AH281" s="750"/>
      <c r="AI281" s="767"/>
      <c r="AJ281" s="770"/>
      <c r="AK281" s="866"/>
      <c r="AL281" s="866"/>
      <c r="AM281" s="811"/>
      <c r="AN281" s="859"/>
      <c r="AO281" s="867"/>
      <c r="AP281" s="816"/>
      <c r="AQ281" s="816"/>
      <c r="AR281" s="816"/>
      <c r="AS281" s="816"/>
      <c r="AT281" s="816"/>
      <c r="AU281" s="816"/>
      <c r="AV281" s="816"/>
      <c r="AW281" s="816"/>
      <c r="AX281" s="816"/>
      <c r="AY281" s="816"/>
      <c r="AZ281" s="854"/>
      <c r="BA281" s="833"/>
      <c r="BB281" s="831"/>
      <c r="BC281" s="831"/>
      <c r="BD281" s="831"/>
      <c r="BE281" s="824"/>
    </row>
    <row r="282" spans="1:57" ht="170.25" customHeight="1" thickBot="1">
      <c r="A282" s="789"/>
      <c r="B282" s="783"/>
      <c r="C282" s="750"/>
      <c r="D282" s="873"/>
      <c r="E282" s="797"/>
      <c r="F282" s="873"/>
      <c r="G282" s="797"/>
      <c r="H282" s="864" t="s">
        <v>577</v>
      </c>
      <c r="I282" s="63" t="s">
        <v>538</v>
      </c>
      <c r="J282" s="877"/>
      <c r="K282" s="803"/>
      <c r="L282" s="750"/>
      <c r="M282" s="806"/>
      <c r="N282" s="870"/>
      <c r="O282" s="750"/>
      <c r="P282" s="23" t="s">
        <v>569</v>
      </c>
      <c r="Q282" s="26" t="s">
        <v>570</v>
      </c>
      <c r="R282" s="22">
        <f>+IFERROR(VLOOKUP(Q282,[10]DATOS!$E$2:$F$17,2,FALSE),"")</f>
        <v>10</v>
      </c>
      <c r="S282" s="744"/>
      <c r="T282" s="744"/>
      <c r="U282" s="744"/>
      <c r="V282" s="744"/>
      <c r="W282" s="744"/>
      <c r="X282" s="744"/>
      <c r="Y282" s="750"/>
      <c r="Z282" s="744"/>
      <c r="AA282" s="750"/>
      <c r="AB282" s="758"/>
      <c r="AC282" s="760"/>
      <c r="AD282" s="760"/>
      <c r="AE282" s="763"/>
      <c r="AF282" s="750"/>
      <c r="AG282" s="750"/>
      <c r="AH282" s="750"/>
      <c r="AI282" s="767"/>
      <c r="AJ282" s="770"/>
      <c r="AK282" s="866"/>
      <c r="AL282" s="866"/>
      <c r="AM282" s="811"/>
      <c r="AN282" s="859"/>
      <c r="AO282" s="867"/>
      <c r="AP282" s="816"/>
      <c r="AQ282" s="816"/>
      <c r="AR282" s="816"/>
      <c r="AS282" s="816"/>
      <c r="AT282" s="816"/>
      <c r="AU282" s="816"/>
      <c r="AV282" s="816"/>
      <c r="AW282" s="816"/>
      <c r="AX282" s="816"/>
      <c r="AY282" s="816"/>
      <c r="AZ282" s="854"/>
      <c r="BA282" s="833"/>
      <c r="BB282" s="831"/>
      <c r="BC282" s="831"/>
      <c r="BD282" s="831"/>
      <c r="BE282" s="824"/>
    </row>
    <row r="283" spans="1:57" ht="59.25" customHeight="1" thickBot="1">
      <c r="A283" s="789"/>
      <c r="B283" s="783"/>
      <c r="C283" s="750"/>
      <c r="D283" s="873"/>
      <c r="E283" s="797"/>
      <c r="F283" s="873"/>
      <c r="G283" s="797"/>
      <c r="H283" s="865"/>
      <c r="I283" s="63" t="s">
        <v>538</v>
      </c>
      <c r="J283" s="877"/>
      <c r="K283" s="803"/>
      <c r="L283" s="750"/>
      <c r="M283" s="806"/>
      <c r="N283" s="797"/>
      <c r="O283" s="750"/>
      <c r="P283" s="743"/>
      <c r="Q283" s="743"/>
      <c r="R283" s="743"/>
      <c r="S283" s="744"/>
      <c r="T283" s="744"/>
      <c r="U283" s="744"/>
      <c r="V283" s="744"/>
      <c r="W283" s="744"/>
      <c r="X283" s="744"/>
      <c r="Y283" s="750"/>
      <c r="Z283" s="744"/>
      <c r="AA283" s="750"/>
      <c r="AB283" s="758"/>
      <c r="AC283" s="760"/>
      <c r="AD283" s="760"/>
      <c r="AE283" s="763"/>
      <c r="AF283" s="750"/>
      <c r="AG283" s="750"/>
      <c r="AH283" s="750"/>
      <c r="AI283" s="859"/>
      <c r="AJ283" s="888" t="s">
        <v>728</v>
      </c>
      <c r="AK283" s="837" t="s">
        <v>609</v>
      </c>
      <c r="AL283" s="837" t="s">
        <v>632</v>
      </c>
      <c r="AM283" s="780" t="s">
        <v>633</v>
      </c>
      <c r="AN283" s="859"/>
      <c r="AO283" s="867"/>
      <c r="AP283" s="816"/>
      <c r="AQ283" s="816"/>
      <c r="AR283" s="816"/>
      <c r="AS283" s="816"/>
      <c r="AT283" s="816"/>
      <c r="AU283" s="816"/>
      <c r="AV283" s="816"/>
      <c r="AW283" s="816"/>
      <c r="AX283" s="816"/>
      <c r="AY283" s="816"/>
      <c r="AZ283" s="854"/>
      <c r="BA283" s="833"/>
      <c r="BB283" s="831"/>
      <c r="BC283" s="831"/>
      <c r="BD283" s="831"/>
      <c r="BE283" s="824"/>
    </row>
    <row r="284" spans="1:57" ht="18.75" customHeight="1" thickBot="1">
      <c r="A284" s="789"/>
      <c r="B284" s="783"/>
      <c r="C284" s="750"/>
      <c r="D284" s="873"/>
      <c r="E284" s="797"/>
      <c r="F284" s="873"/>
      <c r="G284" s="797"/>
      <c r="H284" s="746" t="s">
        <v>578</v>
      </c>
      <c r="I284" s="63" t="s">
        <v>538</v>
      </c>
      <c r="J284" s="877"/>
      <c r="K284" s="803"/>
      <c r="L284" s="750"/>
      <c r="M284" s="806"/>
      <c r="N284" s="797"/>
      <c r="O284" s="750"/>
      <c r="P284" s="744"/>
      <c r="Q284" s="744"/>
      <c r="R284" s="744"/>
      <c r="S284" s="744"/>
      <c r="T284" s="744"/>
      <c r="U284" s="744"/>
      <c r="V284" s="744"/>
      <c r="W284" s="744"/>
      <c r="X284" s="744"/>
      <c r="Y284" s="750"/>
      <c r="Z284" s="744"/>
      <c r="AA284" s="750"/>
      <c r="AB284" s="758"/>
      <c r="AC284" s="760"/>
      <c r="AD284" s="760"/>
      <c r="AE284" s="763"/>
      <c r="AF284" s="750"/>
      <c r="AG284" s="750"/>
      <c r="AH284" s="750"/>
      <c r="AI284" s="859"/>
      <c r="AJ284" s="889"/>
      <c r="AK284" s="838"/>
      <c r="AL284" s="838"/>
      <c r="AM284" s="750"/>
      <c r="AN284" s="859"/>
      <c r="AO284" s="867"/>
      <c r="AP284" s="816"/>
      <c r="AQ284" s="816"/>
      <c r="AR284" s="816"/>
      <c r="AS284" s="816"/>
      <c r="AT284" s="816"/>
      <c r="AU284" s="816"/>
      <c r="AV284" s="816"/>
      <c r="AW284" s="816"/>
      <c r="AX284" s="816"/>
      <c r="AY284" s="816"/>
      <c r="AZ284" s="854"/>
      <c r="BA284" s="833"/>
      <c r="BB284" s="831"/>
      <c r="BC284" s="831"/>
      <c r="BD284" s="831"/>
      <c r="BE284" s="824"/>
    </row>
    <row r="285" spans="1:57" ht="9.75" customHeight="1" thickBot="1">
      <c r="A285" s="789"/>
      <c r="B285" s="783"/>
      <c r="C285" s="750"/>
      <c r="D285" s="873"/>
      <c r="E285" s="797"/>
      <c r="F285" s="873"/>
      <c r="G285" s="797"/>
      <c r="H285" s="746"/>
      <c r="I285" s="63" t="s">
        <v>538</v>
      </c>
      <c r="J285" s="877"/>
      <c r="K285" s="803"/>
      <c r="L285" s="750"/>
      <c r="M285" s="806"/>
      <c r="N285" s="797"/>
      <c r="O285" s="750"/>
      <c r="P285" s="744"/>
      <c r="Q285" s="744"/>
      <c r="R285" s="744"/>
      <c r="S285" s="744"/>
      <c r="T285" s="744"/>
      <c r="U285" s="744"/>
      <c r="V285" s="744"/>
      <c r="W285" s="744"/>
      <c r="X285" s="744"/>
      <c r="Y285" s="750"/>
      <c r="Z285" s="744"/>
      <c r="AA285" s="750"/>
      <c r="AB285" s="758"/>
      <c r="AC285" s="760"/>
      <c r="AD285" s="760"/>
      <c r="AE285" s="763"/>
      <c r="AF285" s="750"/>
      <c r="AG285" s="750"/>
      <c r="AH285" s="750"/>
      <c r="AI285" s="859"/>
      <c r="AJ285" s="889"/>
      <c r="AK285" s="838"/>
      <c r="AL285" s="838"/>
      <c r="AM285" s="750"/>
      <c r="AN285" s="859"/>
      <c r="AO285" s="867"/>
      <c r="AP285" s="816"/>
      <c r="AQ285" s="816"/>
      <c r="AR285" s="816"/>
      <c r="AS285" s="816"/>
      <c r="AT285" s="816"/>
      <c r="AU285" s="816"/>
      <c r="AV285" s="816"/>
      <c r="AW285" s="816"/>
      <c r="AX285" s="816"/>
      <c r="AY285" s="816"/>
      <c r="AZ285" s="854"/>
      <c r="BA285" s="833"/>
      <c r="BB285" s="831"/>
      <c r="BC285" s="831"/>
      <c r="BD285" s="831"/>
      <c r="BE285" s="824"/>
    </row>
    <row r="286" spans="1:57" ht="18.75" customHeight="1" thickBot="1">
      <c r="A286" s="789"/>
      <c r="B286" s="783"/>
      <c r="C286" s="750"/>
      <c r="D286" s="873"/>
      <c r="E286" s="797"/>
      <c r="F286" s="873"/>
      <c r="G286" s="797"/>
      <c r="H286" s="746" t="s">
        <v>579</v>
      </c>
      <c r="I286" s="63" t="s">
        <v>538</v>
      </c>
      <c r="J286" s="877"/>
      <c r="K286" s="803"/>
      <c r="L286" s="750"/>
      <c r="M286" s="806"/>
      <c r="N286" s="797"/>
      <c r="O286" s="750"/>
      <c r="P286" s="744"/>
      <c r="Q286" s="744"/>
      <c r="R286" s="744"/>
      <c r="S286" s="744"/>
      <c r="T286" s="744"/>
      <c r="U286" s="744"/>
      <c r="V286" s="744"/>
      <c r="W286" s="744"/>
      <c r="X286" s="744"/>
      <c r="Y286" s="750"/>
      <c r="Z286" s="744"/>
      <c r="AA286" s="750"/>
      <c r="AB286" s="758"/>
      <c r="AC286" s="760"/>
      <c r="AD286" s="760"/>
      <c r="AE286" s="763"/>
      <c r="AF286" s="750"/>
      <c r="AG286" s="750"/>
      <c r="AH286" s="750"/>
      <c r="AI286" s="859"/>
      <c r="AJ286" s="889"/>
      <c r="AK286" s="838"/>
      <c r="AL286" s="838"/>
      <c r="AM286" s="750"/>
      <c r="AN286" s="859"/>
      <c r="AO286" s="867"/>
      <c r="AP286" s="816"/>
      <c r="AQ286" s="816"/>
      <c r="AR286" s="816"/>
      <c r="AS286" s="816"/>
      <c r="AT286" s="816"/>
      <c r="AU286" s="816"/>
      <c r="AV286" s="816"/>
      <c r="AW286" s="816"/>
      <c r="AX286" s="816"/>
      <c r="AY286" s="816"/>
      <c r="AZ286" s="854"/>
      <c r="BA286" s="833"/>
      <c r="BB286" s="831"/>
      <c r="BC286" s="831"/>
      <c r="BD286" s="831"/>
      <c r="BE286" s="824"/>
    </row>
    <row r="287" spans="1:57" ht="12.75" customHeight="1" thickBot="1">
      <c r="A287" s="789"/>
      <c r="B287" s="783"/>
      <c r="C287" s="750"/>
      <c r="D287" s="873"/>
      <c r="E287" s="797"/>
      <c r="F287" s="873"/>
      <c r="G287" s="797"/>
      <c r="H287" s="746"/>
      <c r="I287" s="63" t="s">
        <v>538</v>
      </c>
      <c r="J287" s="877"/>
      <c r="K287" s="803"/>
      <c r="L287" s="750"/>
      <c r="M287" s="806"/>
      <c r="N287" s="797"/>
      <c r="O287" s="750"/>
      <c r="P287" s="744"/>
      <c r="Q287" s="744"/>
      <c r="R287" s="744"/>
      <c r="S287" s="744"/>
      <c r="T287" s="744"/>
      <c r="U287" s="744"/>
      <c r="V287" s="744"/>
      <c r="W287" s="744"/>
      <c r="X287" s="744"/>
      <c r="Y287" s="750"/>
      <c r="Z287" s="744"/>
      <c r="AA287" s="750"/>
      <c r="AB287" s="758"/>
      <c r="AC287" s="760"/>
      <c r="AD287" s="760"/>
      <c r="AE287" s="763"/>
      <c r="AF287" s="750"/>
      <c r="AG287" s="750"/>
      <c r="AH287" s="750"/>
      <c r="AI287" s="859"/>
      <c r="AJ287" s="889"/>
      <c r="AK287" s="838"/>
      <c r="AL287" s="838"/>
      <c r="AM287" s="750"/>
      <c r="AN287" s="859"/>
      <c r="AO287" s="867"/>
      <c r="AP287" s="816"/>
      <c r="AQ287" s="816"/>
      <c r="AR287" s="816"/>
      <c r="AS287" s="816"/>
      <c r="AT287" s="816"/>
      <c r="AU287" s="816"/>
      <c r="AV287" s="816"/>
      <c r="AW287" s="816"/>
      <c r="AX287" s="816"/>
      <c r="AY287" s="816"/>
      <c r="AZ287" s="854"/>
      <c r="BA287" s="833"/>
      <c r="BB287" s="831"/>
      <c r="BC287" s="831"/>
      <c r="BD287" s="831"/>
      <c r="BE287" s="824"/>
    </row>
    <row r="288" spans="1:57" ht="18.75" customHeight="1" thickBot="1">
      <c r="A288" s="789"/>
      <c r="B288" s="783"/>
      <c r="C288" s="750"/>
      <c r="D288" s="873"/>
      <c r="E288" s="797"/>
      <c r="F288" s="873"/>
      <c r="G288" s="797"/>
      <c r="H288" s="746" t="s">
        <v>580</v>
      </c>
      <c r="I288" s="63" t="s">
        <v>538</v>
      </c>
      <c r="J288" s="877"/>
      <c r="K288" s="803"/>
      <c r="L288" s="750"/>
      <c r="M288" s="806"/>
      <c r="N288" s="797"/>
      <c r="O288" s="750"/>
      <c r="P288" s="744"/>
      <c r="Q288" s="744"/>
      <c r="R288" s="744"/>
      <c r="S288" s="744"/>
      <c r="T288" s="744"/>
      <c r="U288" s="744"/>
      <c r="V288" s="744"/>
      <c r="W288" s="744"/>
      <c r="X288" s="744"/>
      <c r="Y288" s="750"/>
      <c r="Z288" s="744"/>
      <c r="AA288" s="750"/>
      <c r="AB288" s="758"/>
      <c r="AC288" s="760"/>
      <c r="AD288" s="760"/>
      <c r="AE288" s="763"/>
      <c r="AF288" s="750"/>
      <c r="AG288" s="750"/>
      <c r="AH288" s="750"/>
      <c r="AI288" s="859"/>
      <c r="AJ288" s="889"/>
      <c r="AK288" s="838"/>
      <c r="AL288" s="838"/>
      <c r="AM288" s="750"/>
      <c r="AN288" s="859"/>
      <c r="AO288" s="867"/>
      <c r="AP288" s="816"/>
      <c r="AQ288" s="816"/>
      <c r="AR288" s="816"/>
      <c r="AS288" s="816"/>
      <c r="AT288" s="816"/>
      <c r="AU288" s="816"/>
      <c r="AV288" s="816"/>
      <c r="AW288" s="816"/>
      <c r="AX288" s="816"/>
      <c r="AY288" s="816"/>
      <c r="AZ288" s="854"/>
      <c r="BA288" s="833"/>
      <c r="BB288" s="831"/>
      <c r="BC288" s="831"/>
      <c r="BD288" s="831"/>
      <c r="BE288" s="824"/>
    </row>
    <row r="289" spans="1:57" ht="12.75" customHeight="1" thickBot="1">
      <c r="A289" s="789"/>
      <c r="B289" s="783"/>
      <c r="C289" s="750"/>
      <c r="D289" s="873"/>
      <c r="E289" s="797"/>
      <c r="F289" s="873"/>
      <c r="G289" s="797"/>
      <c r="H289" s="746"/>
      <c r="I289" s="63" t="s">
        <v>538</v>
      </c>
      <c r="J289" s="877"/>
      <c r="K289" s="803"/>
      <c r="L289" s="750"/>
      <c r="M289" s="806"/>
      <c r="N289" s="797"/>
      <c r="O289" s="750"/>
      <c r="P289" s="744"/>
      <c r="Q289" s="744"/>
      <c r="R289" s="744"/>
      <c r="S289" s="744"/>
      <c r="T289" s="744"/>
      <c r="U289" s="744"/>
      <c r="V289" s="744"/>
      <c r="W289" s="744"/>
      <c r="X289" s="744"/>
      <c r="Y289" s="750"/>
      <c r="Z289" s="744"/>
      <c r="AA289" s="750"/>
      <c r="AB289" s="758"/>
      <c r="AC289" s="760"/>
      <c r="AD289" s="760"/>
      <c r="AE289" s="763"/>
      <c r="AF289" s="750"/>
      <c r="AG289" s="750"/>
      <c r="AH289" s="750"/>
      <c r="AI289" s="859"/>
      <c r="AJ289" s="889"/>
      <c r="AK289" s="838"/>
      <c r="AL289" s="838"/>
      <c r="AM289" s="750"/>
      <c r="AN289" s="859"/>
      <c r="AO289" s="867"/>
      <c r="AP289" s="816"/>
      <c r="AQ289" s="816"/>
      <c r="AR289" s="816"/>
      <c r="AS289" s="816"/>
      <c r="AT289" s="816"/>
      <c r="AU289" s="816"/>
      <c r="AV289" s="816"/>
      <c r="AW289" s="816"/>
      <c r="AX289" s="816"/>
      <c r="AY289" s="816"/>
      <c r="AZ289" s="854"/>
      <c r="BA289" s="833"/>
      <c r="BB289" s="831"/>
      <c r="BC289" s="831"/>
      <c r="BD289" s="831"/>
      <c r="BE289" s="824"/>
    </row>
    <row r="290" spans="1:57" ht="14.25" customHeight="1" thickBot="1">
      <c r="A290" s="789"/>
      <c r="B290" s="783"/>
      <c r="C290" s="750"/>
      <c r="D290" s="873"/>
      <c r="E290" s="797"/>
      <c r="F290" s="873"/>
      <c r="G290" s="797"/>
      <c r="H290" s="864" t="s">
        <v>581</v>
      </c>
      <c r="I290" s="63" t="s">
        <v>538</v>
      </c>
      <c r="J290" s="877"/>
      <c r="K290" s="803"/>
      <c r="L290" s="750"/>
      <c r="M290" s="806"/>
      <c r="N290" s="797"/>
      <c r="O290" s="750"/>
      <c r="P290" s="744"/>
      <c r="Q290" s="744"/>
      <c r="R290" s="744"/>
      <c r="S290" s="744"/>
      <c r="T290" s="744"/>
      <c r="U290" s="744"/>
      <c r="V290" s="744"/>
      <c r="W290" s="744"/>
      <c r="X290" s="744"/>
      <c r="Y290" s="750"/>
      <c r="Z290" s="744"/>
      <c r="AA290" s="750"/>
      <c r="AB290" s="758"/>
      <c r="AC290" s="760"/>
      <c r="AD290" s="760"/>
      <c r="AE290" s="763"/>
      <c r="AF290" s="750"/>
      <c r="AG290" s="750"/>
      <c r="AH290" s="750"/>
      <c r="AI290" s="859"/>
      <c r="AJ290" s="889"/>
      <c r="AK290" s="838"/>
      <c r="AL290" s="838"/>
      <c r="AM290" s="750"/>
      <c r="AN290" s="859"/>
      <c r="AO290" s="867"/>
      <c r="AP290" s="816"/>
      <c r="AQ290" s="816"/>
      <c r="AR290" s="816"/>
      <c r="AS290" s="816"/>
      <c r="AT290" s="816"/>
      <c r="AU290" s="816"/>
      <c r="AV290" s="816"/>
      <c r="AW290" s="816"/>
      <c r="AX290" s="816"/>
      <c r="AY290" s="816"/>
      <c r="AZ290" s="854"/>
      <c r="BA290" s="833"/>
      <c r="BB290" s="831"/>
      <c r="BC290" s="831"/>
      <c r="BD290" s="831"/>
      <c r="BE290" s="824"/>
    </row>
    <row r="291" spans="1:57" ht="13.5" customHeight="1" thickBot="1">
      <c r="A291" s="789"/>
      <c r="B291" s="783"/>
      <c r="C291" s="750"/>
      <c r="D291" s="873"/>
      <c r="E291" s="797"/>
      <c r="F291" s="873"/>
      <c r="G291" s="797"/>
      <c r="H291" s="865"/>
      <c r="I291" s="63" t="s">
        <v>538</v>
      </c>
      <c r="J291" s="877"/>
      <c r="K291" s="803"/>
      <c r="L291" s="750"/>
      <c r="M291" s="806"/>
      <c r="N291" s="797"/>
      <c r="O291" s="750"/>
      <c r="P291" s="744"/>
      <c r="Q291" s="744"/>
      <c r="R291" s="744"/>
      <c r="S291" s="744"/>
      <c r="T291" s="744"/>
      <c r="U291" s="744"/>
      <c r="V291" s="744"/>
      <c r="W291" s="744"/>
      <c r="X291" s="744"/>
      <c r="Y291" s="750"/>
      <c r="Z291" s="744"/>
      <c r="AA291" s="750"/>
      <c r="AB291" s="758"/>
      <c r="AC291" s="760"/>
      <c r="AD291" s="760"/>
      <c r="AE291" s="763"/>
      <c r="AF291" s="750"/>
      <c r="AG291" s="750"/>
      <c r="AH291" s="750"/>
      <c r="AI291" s="859"/>
      <c r="AJ291" s="889"/>
      <c r="AK291" s="838"/>
      <c r="AL291" s="838"/>
      <c r="AM291" s="750"/>
      <c r="AN291" s="859"/>
      <c r="AO291" s="867"/>
      <c r="AP291" s="816"/>
      <c r="AQ291" s="816"/>
      <c r="AR291" s="816"/>
      <c r="AS291" s="816"/>
      <c r="AT291" s="816"/>
      <c r="AU291" s="816"/>
      <c r="AV291" s="816"/>
      <c r="AW291" s="816"/>
      <c r="AX291" s="816"/>
      <c r="AY291" s="816"/>
      <c r="AZ291" s="854"/>
      <c r="BA291" s="833"/>
      <c r="BB291" s="831"/>
      <c r="BC291" s="831"/>
      <c r="BD291" s="831"/>
      <c r="BE291" s="824"/>
    </row>
    <row r="292" spans="1:57" ht="18.75" customHeight="1" thickBot="1">
      <c r="A292" s="789"/>
      <c r="B292" s="783"/>
      <c r="C292" s="750"/>
      <c r="D292" s="873"/>
      <c r="E292" s="797"/>
      <c r="F292" s="873"/>
      <c r="G292" s="797"/>
      <c r="H292" s="879" t="s">
        <v>582</v>
      </c>
      <c r="I292" s="63" t="s">
        <v>538</v>
      </c>
      <c r="J292" s="877"/>
      <c r="K292" s="803"/>
      <c r="L292" s="750"/>
      <c r="M292" s="806"/>
      <c r="N292" s="797"/>
      <c r="O292" s="750"/>
      <c r="P292" s="744"/>
      <c r="Q292" s="744"/>
      <c r="R292" s="744"/>
      <c r="S292" s="744"/>
      <c r="T292" s="744"/>
      <c r="U292" s="744"/>
      <c r="V292" s="744"/>
      <c r="W292" s="744"/>
      <c r="X292" s="744"/>
      <c r="Y292" s="750"/>
      <c r="Z292" s="744"/>
      <c r="AA292" s="750"/>
      <c r="AB292" s="758"/>
      <c r="AC292" s="760"/>
      <c r="AD292" s="760"/>
      <c r="AE292" s="763"/>
      <c r="AF292" s="750"/>
      <c r="AG292" s="750"/>
      <c r="AH292" s="750"/>
      <c r="AI292" s="859"/>
      <c r="AJ292" s="889"/>
      <c r="AK292" s="838"/>
      <c r="AL292" s="838"/>
      <c r="AM292" s="750"/>
      <c r="AN292" s="859"/>
      <c r="AO292" s="867"/>
      <c r="AP292" s="816"/>
      <c r="AQ292" s="816"/>
      <c r="AR292" s="816"/>
      <c r="AS292" s="816"/>
      <c r="AT292" s="816"/>
      <c r="AU292" s="816"/>
      <c r="AV292" s="816"/>
      <c r="AW292" s="816"/>
      <c r="AX292" s="816"/>
      <c r="AY292" s="816"/>
      <c r="AZ292" s="854"/>
      <c r="BA292" s="833"/>
      <c r="BB292" s="831"/>
      <c r="BC292" s="831"/>
      <c r="BD292" s="831"/>
      <c r="BE292" s="824"/>
    </row>
    <row r="293" spans="1:57" ht="15.75" customHeight="1" thickBot="1">
      <c r="A293" s="790"/>
      <c r="B293" s="784"/>
      <c r="C293" s="765"/>
      <c r="D293" s="874"/>
      <c r="E293" s="798"/>
      <c r="F293" s="874"/>
      <c r="G293" s="798"/>
      <c r="H293" s="880"/>
      <c r="I293" s="63" t="s">
        <v>538</v>
      </c>
      <c r="J293" s="878"/>
      <c r="K293" s="804"/>
      <c r="L293" s="750"/>
      <c r="M293" s="807"/>
      <c r="N293" s="798"/>
      <c r="O293" s="765"/>
      <c r="P293" s="745"/>
      <c r="Q293" s="745"/>
      <c r="R293" s="745"/>
      <c r="S293" s="745"/>
      <c r="T293" s="745"/>
      <c r="U293" s="745"/>
      <c r="V293" s="745"/>
      <c r="W293" s="745"/>
      <c r="X293" s="745"/>
      <c r="Y293" s="765"/>
      <c r="Z293" s="745"/>
      <c r="AA293" s="765"/>
      <c r="AB293" s="759"/>
      <c r="AC293" s="760"/>
      <c r="AD293" s="760"/>
      <c r="AE293" s="764"/>
      <c r="AF293" s="765"/>
      <c r="AG293" s="765"/>
      <c r="AH293" s="750"/>
      <c r="AI293" s="860"/>
      <c r="AJ293" s="890"/>
      <c r="AK293" s="839"/>
      <c r="AL293" s="839"/>
      <c r="AM293" s="765"/>
      <c r="AN293" s="860"/>
      <c r="AO293" s="868"/>
      <c r="AP293" s="853"/>
      <c r="AQ293" s="853"/>
      <c r="AR293" s="853"/>
      <c r="AS293" s="853"/>
      <c r="AT293" s="853"/>
      <c r="AU293" s="853"/>
      <c r="AV293" s="853"/>
      <c r="AW293" s="853"/>
      <c r="AX293" s="853"/>
      <c r="AY293" s="853"/>
      <c r="AZ293" s="855"/>
      <c r="BA293" s="843"/>
      <c r="BB293" s="832"/>
      <c r="BC293" s="832"/>
      <c r="BD293" s="832"/>
      <c r="BE293" s="825"/>
    </row>
    <row r="294" spans="1:57" ht="46.5" customHeight="1" thickBot="1">
      <c r="A294" s="871">
        <v>10</v>
      </c>
      <c r="B294" s="1116" t="s">
        <v>729</v>
      </c>
      <c r="C294" s="750" t="s">
        <v>730</v>
      </c>
      <c r="D294" s="872" t="s">
        <v>533</v>
      </c>
      <c r="E294" s="750" t="s">
        <v>731</v>
      </c>
      <c r="F294" s="875" t="s">
        <v>732</v>
      </c>
      <c r="G294" s="796" t="s">
        <v>536</v>
      </c>
      <c r="H294" s="40" t="s">
        <v>537</v>
      </c>
      <c r="I294" s="63" t="s">
        <v>538</v>
      </c>
      <c r="J294" s="876">
        <f>COUNTIF(I294:I319,[3]DATOS!$D$24)</f>
        <v>26</v>
      </c>
      <c r="K294" s="803" t="str">
        <f>+IF(AND(J294&lt;6,J294&gt;0),"Moderado",IF(AND(J294&lt;12,J294&gt;5),"Mayor",IF(AND(J294&lt;20,J294&gt;11),"Catastrófico","Responda las Preguntas de Impacto")))</f>
        <v>Responda las Preguntas de Impacto</v>
      </c>
      <c r="L294" s="749" t="str">
        <f>IF(AND(EXACT(G294,"Rara vez"),(EXACT(K294,"Moderado"))),"Moderado",IF(AND(EXACT(G294,"Rara vez"),(EXACT(K294,"Mayor"))),"Alto",IF(AND(EXACT(G294,"Rara vez"),(EXACT(K294,"Catastrófico"))),"Extremo",IF(AND(EXACT(G294,"Improbable"),(EXACT(K294,"Moderado"))),"Moderado",IF(AND(EXACT(G294,"Improbable"),(EXACT(K294,"Mayor"))),"Alto",IF(AND(EXACT(G294,"Improbable"),(EXACT(K294,"Catastrófico"))),"Extremo",IF(AND(EXACT(G294,"Posible"),(EXACT(K294,"Moderado"))),"Alto",IF(AND(EXACT(G294,"Posible"),(EXACT(K294,"Mayor"))),"Extremo",IF(AND(EXACT(G294,"Posible"),(EXACT(K294,"Catastrófico"))),"Extremo",IF(AND(EXACT(G294,"Probable"),(EXACT(K294,"Moderado"))),"Alto",IF(AND(EXACT(G294,"Probable"),(EXACT(K294,"Mayor"))),"Extremo",IF(AND(EXACT(G294,"Probable"),(EXACT(K294,"Catastrófico"))),"Extremo",IF(AND(EXACT(G294,"Casi Seguro"),(EXACT(K294,"Moderado"))),"Extremo",IF(AND(EXACT(G294,"Casi Seguro"),(EXACT(K294,"Mayor"))),"Extremo",IF(AND(EXACT(G294,"Casi Seguro"),(EXACT(K294,"Catastrófico"))),"Extremo","")))))))))))))))</f>
        <v/>
      </c>
      <c r="M294" s="805" t="str">
        <f>IF(EXACT(L294,"Bajo"),"Evitar el Riesgo, Reducir el Riesgo, Compartir el Riesg",IF(EXACT(L294,"Moderado"),"Evitar el Riesgo, Reducir el Riesgo, Compartir el Riesgo",IF(EXACT(L294,"Alto"),"Evitar el Riesgo, Reducir el Riesgo, Compartir el Riesgo",IF(EXACT(L294,"extremo"),"Evitar el Riesgo, Reducir el Riesgo, Compartir el Riesgo",""))))</f>
        <v/>
      </c>
      <c r="N294" s="886" t="s">
        <v>733</v>
      </c>
      <c r="O294" s="751" t="s">
        <v>540</v>
      </c>
      <c r="P294" s="25" t="s">
        <v>541</v>
      </c>
      <c r="Q294" s="22" t="s">
        <v>542</v>
      </c>
      <c r="R294" s="25">
        <f>+IFERROR(VLOOKUP(Q294,[11]DATOS!$E$2:$F$17,2,FALSE),"")</f>
        <v>15</v>
      </c>
      <c r="S294" s="753">
        <f>SUM(R294:R301)</f>
        <v>100</v>
      </c>
      <c r="T294" s="753" t="str">
        <f>+IF(AND(S294&lt;=100,S294&gt;=96),"Fuerte",IF(AND(S294&lt;=95,S294&gt;=86),"Moderado",IF(AND(S294&lt;=85,J294&gt;=0),"Débil"," ")))</f>
        <v>Fuerte</v>
      </c>
      <c r="U294" s="753" t="s">
        <v>543</v>
      </c>
      <c r="V294" s="753" t="str">
        <f>IF(AND(EXACT(T294,"Fuerte"),(EXACT(U294,"Fuerte"))),"Fuerte",IF(AND(EXACT(T294,"Fuerte"),(EXACT(U294,"Moderado"))),"Moderado",IF(AND(EXACT(T294,"Fuerte"),(EXACT(U294,"Débil"))),"Débil",IF(AND(EXACT(T294,"Moderado"),(EXACT(U294,"Fuerte"))),"Moderado",IF(AND(EXACT(T294,"Moderado"),(EXACT(U294,"Moderado"))),"Moderado",IF(AND(EXACT(T294,"Moderado"),(EXACT(U294,"Débil"))),"Débil",IF(AND(EXACT(T294,"Débil"),(EXACT(U294,"Fuerte"))),"Débil",IF(AND(EXACT(T294,"Débil"),(EXACT(U294,"Moderado"))),"Débil",IF(AND(EXACT(T294,"Débil"),(EXACT(U294,"Débil"))),"Débil",)))))))))</f>
        <v>Fuerte</v>
      </c>
      <c r="W294" s="753">
        <f>IF(V294="Fuerte",100,IF(V294="Moderado",50,IF(V294="Débil",0)))</f>
        <v>100</v>
      </c>
      <c r="X294" s="744">
        <f>AVERAGE(W294:W319)</f>
        <v>100</v>
      </c>
      <c r="Y294" s="857" t="s">
        <v>734</v>
      </c>
      <c r="Z294" s="881" t="s">
        <v>597</v>
      </c>
      <c r="AA294" s="883" t="s">
        <v>735</v>
      </c>
      <c r="AB294" s="758" t="str">
        <f>+IF(X294=100,"Fuerte",IF(AND(X294&lt;=99,X294&gt;=50),"Moderado",IF(X294&lt;50,"Débil"," ")))</f>
        <v>Fuerte</v>
      </c>
      <c r="AC294" s="760" t="s">
        <v>547</v>
      </c>
      <c r="AD294" s="760" t="s">
        <v>547</v>
      </c>
      <c r="AE294" s="885" t="str">
        <f>IF(AND(OR(AD294="Directamente",AD294="Indirectamente",AD294="No Disminuye"),(AB294="Fuerte"),(AC294="Directamente"),(OR(G294="Rara vez",G294="Improbable",G294="Posible"))),"Rara vez",IF(AND(OR(AD294="Directamente",AD294="Indirectamente",AD294="No Disminuye"),(AB294="Fuerte"),(AC294="Directamente"),(G294="Probable")),"Improbable",IF(AND(OR(AD294="Directamente",AD294="Indirectamente",AD294="No Disminuye"),(AB294="Fuerte"),(AC294="Directamente"),(G294="Casi Seguro")),"Posible",IF(AND(AD294="Directamente",AC294="No disminuye",AB294="Fuerte"),G294,IF(AND(OR(AD294="Directamente",AD294="Indirectamente",AD294="No Disminuye"),AB294="Moderado",AC294="Directamente",(OR(G294="Rara vez",G294="Improbable"))),"Rara vez",IF(AND(OR(AD294="Directamente",AD294="Indirectamente",AD294="No Disminuye"),(AB294="Moderado"),(AC294="Directamente"),(G294="Posible")),"Improbable",IF(AND(OR(AD294="Directamente",AD294="Indirectamente",AD294="No Disminuye"),(AB294="Moderado"),(AC294="Directamente"),(G294="Probable")),"Posible",IF(AND(OR(AD294="Directamente",AD294="Indirectamente",AD294="No Disminuye"),(AB294="Moderado"),(AC294="Directamente"),(G294="Casi Seguro")),"Probable",IF(AND(AD294="Directamente",AC294="No disminuye",AB294="Moderado"),G294,IF(AB294="Débil",G294," ESTA COMBINACION NO ESTÁ CONTEMPLADA EN LA METODOLOGÍA "))))))))))</f>
        <v>Rara vez</v>
      </c>
      <c r="AF294" s="750" t="str">
        <f>IF(AND(OR(AD294="Directamente",AD294="Indirectamente",AD294="No Disminuye"),AB294="Moderado",AC294="Directamente",(OR(G294="Raro",G294="Improbable"))),"Raro",IF(AND(OR(AD294="Directamente",AD294="Indirectamente",AD294="No Disminuye"),(AB294="Moderado"),(AC294="Directamente"),(G294="Posible")),"Improbable",IF(AND(OR(AD294="Directamente",AD294="Indirectamente",AD294="No Disminuye"),(AB294="Moderado"),(AC294="Directamente"),(G294="Probable")),"Posible",IF(AND(OR(AD294="Directamente",AD294="Indirectamente",AD294="No Disminuye"),(AB294="Moderado"),(AC294="Directamente"),(G294="Casi Seguro")),"Probable",IF(AND(AD294="Directamente",AC294="No disminuye",AB294="Moderado"),G294," ")))))</f>
        <v xml:space="preserve"> </v>
      </c>
      <c r="AG294" s="750" t="str">
        <f>K294</f>
        <v>Responda las Preguntas de Impacto</v>
      </c>
      <c r="AH294" s="749" t="str">
        <f>IF(AND(EXACT(AE294,"Rara vez"),(EXACT(AG294,"Moderado"))),"Moderado",IF(AND(EXACT(AE294,"Rara vez"),(EXACT(AG294,"Mayor"))),"Alto",IF(AND(EXACT(AE294,"Rara vez"),(EXACT(AG294,"Catastrófico"))),"Extremo",IF(AND(EXACT(AE294,"Improbable"),(EXACT(AG294,"Moderado"))),"Moderado",IF(AND(EXACT(AE294,"Improbable"),(EXACT(AG294,"Mayor"))),"Alto",IF(AND(EXACT(AE294,"Improbable"),(EXACT(AG294,"Catastrófico"))),"Extremo",IF(AND(EXACT(AE294,"Posible"),(EXACT(AG294,"Moderado"))),"Alto",IF(AND(EXACT(AE294,"Posible"),(EXACT(AG294,"Mayor"))),"Extremo",IF(AND(EXACT(AE294,"Posible"),(EXACT(AG294,"Catastrófico"))),"Extremo",IF(AND(EXACT(AE294,"Probable"),(EXACT(AG294,"Moderado"))),"Alto",IF(AND(EXACT(AE294,"Probable"),(EXACT(AG294,"Mayor"))),"Extremo",IF(AND(EXACT(AE294,"Probable"),(EXACT(AG294,"Catastrófico"))),"Extremo",IF(AND(EXACT(AE294,"Casi Seguro"),(EXACT(AG294,"Moderado"))),"Extremo",IF(AND(EXACT(AE294,"Casi Seguro"),(EXACT(AG294,"Mayor"))),"Extremo",IF(AND(EXACT(AE294,"Casi Seguro"),(EXACT(AG294,"Catastrófico"))),"Extremo","")))))))))))))))</f>
        <v/>
      </c>
      <c r="AI294" s="766" t="str">
        <f>IF(EXACT(AH294,"Bajo"),"Evitar el Riesgo, Reducir el Riesgo, Compartir el Riesgo",IF(EXACT(AH294,"Moderado"),"Evitar el Riesgo, Reducir el Riesgo, Compartir el Riesgo",IF(EXACT(AH294,"Alto"),"Evitar el Riesgo, Reducir el Riesgo, Compartir el Riesgo",IF(EXACT(AH294,"Extremo"),"Evitar el Riesgo, Reducir el Riesgo, Compartir el Riesgo",""))))</f>
        <v/>
      </c>
      <c r="AJ294" s="829" t="s">
        <v>736</v>
      </c>
      <c r="AK294" s="772">
        <v>43466</v>
      </c>
      <c r="AL294" s="772">
        <v>43830</v>
      </c>
      <c r="AM294" s="861" t="s">
        <v>734</v>
      </c>
      <c r="AN294" s="862" t="s">
        <v>737</v>
      </c>
      <c r="AO294" s="850"/>
      <c r="AP294" s="748"/>
      <c r="AQ294" s="748"/>
      <c r="AR294" s="748"/>
      <c r="AS294" s="748"/>
      <c r="AT294" s="748"/>
      <c r="AU294" s="748"/>
      <c r="AV294" s="748"/>
      <c r="AW294" s="748"/>
      <c r="AX294" s="748"/>
      <c r="AY294" s="748"/>
      <c r="AZ294" s="840"/>
      <c r="BA294" s="826"/>
      <c r="BB294" s="844"/>
      <c r="BC294" s="844"/>
      <c r="BD294" s="844"/>
      <c r="BE294" s="847"/>
    </row>
    <row r="295" spans="1:57" ht="30" customHeight="1" thickBot="1">
      <c r="A295" s="789"/>
      <c r="B295" s="783"/>
      <c r="C295" s="750"/>
      <c r="D295" s="873"/>
      <c r="E295" s="750"/>
      <c r="F295" s="873"/>
      <c r="G295" s="797"/>
      <c r="H295" s="24" t="s">
        <v>552</v>
      </c>
      <c r="I295" s="63" t="s">
        <v>538</v>
      </c>
      <c r="J295" s="877"/>
      <c r="K295" s="803"/>
      <c r="L295" s="750"/>
      <c r="M295" s="806"/>
      <c r="N295" s="870"/>
      <c r="O295" s="811"/>
      <c r="P295" s="26" t="s">
        <v>553</v>
      </c>
      <c r="Q295" s="22" t="s">
        <v>554</v>
      </c>
      <c r="R295" s="26">
        <f>+IFERROR(VLOOKUP(Q295,[11]DATOS!$E$2:$F$17,2,FALSE),"")</f>
        <v>15</v>
      </c>
      <c r="S295" s="816"/>
      <c r="T295" s="816"/>
      <c r="U295" s="816"/>
      <c r="V295" s="816"/>
      <c r="W295" s="816"/>
      <c r="X295" s="744"/>
      <c r="Y295" s="881"/>
      <c r="Z295" s="881"/>
      <c r="AA295" s="883"/>
      <c r="AB295" s="758"/>
      <c r="AC295" s="760"/>
      <c r="AD295" s="760"/>
      <c r="AE295" s="763"/>
      <c r="AF295" s="750"/>
      <c r="AG295" s="750"/>
      <c r="AH295" s="750"/>
      <c r="AI295" s="767"/>
      <c r="AJ295" s="830"/>
      <c r="AK295" s="772"/>
      <c r="AL295" s="772"/>
      <c r="AM295" s="861"/>
      <c r="AN295" s="863"/>
      <c r="AO295" s="851"/>
      <c r="AP295" s="744"/>
      <c r="AQ295" s="744"/>
      <c r="AR295" s="744"/>
      <c r="AS295" s="744"/>
      <c r="AT295" s="744"/>
      <c r="AU295" s="744"/>
      <c r="AV295" s="744"/>
      <c r="AW295" s="744"/>
      <c r="AX295" s="744"/>
      <c r="AY295" s="744"/>
      <c r="AZ295" s="841"/>
      <c r="BA295" s="827"/>
      <c r="BB295" s="845"/>
      <c r="BC295" s="845"/>
      <c r="BD295" s="845"/>
      <c r="BE295" s="848"/>
    </row>
    <row r="296" spans="1:57" ht="30" customHeight="1" thickBot="1">
      <c r="A296" s="789"/>
      <c r="B296" s="783"/>
      <c r="C296" s="750"/>
      <c r="D296" s="873"/>
      <c r="E296" s="750"/>
      <c r="F296" s="873"/>
      <c r="G296" s="797"/>
      <c r="H296" s="24" t="s">
        <v>555</v>
      </c>
      <c r="I296" s="63" t="s">
        <v>538</v>
      </c>
      <c r="J296" s="877"/>
      <c r="K296" s="803"/>
      <c r="L296" s="750"/>
      <c r="M296" s="806"/>
      <c r="N296" s="870"/>
      <c r="O296" s="811"/>
      <c r="P296" s="26" t="s">
        <v>556</v>
      </c>
      <c r="Q296" s="22" t="s">
        <v>557</v>
      </c>
      <c r="R296" s="26">
        <f>+IFERROR(VLOOKUP(Q296,[11]DATOS!$E$2:$F$17,2,FALSE),"")</f>
        <v>15</v>
      </c>
      <c r="S296" s="816"/>
      <c r="T296" s="816"/>
      <c r="U296" s="816"/>
      <c r="V296" s="816"/>
      <c r="W296" s="816"/>
      <c r="X296" s="744"/>
      <c r="Y296" s="881"/>
      <c r="Z296" s="881"/>
      <c r="AA296" s="883"/>
      <c r="AB296" s="758"/>
      <c r="AC296" s="760"/>
      <c r="AD296" s="760"/>
      <c r="AE296" s="763"/>
      <c r="AF296" s="750"/>
      <c r="AG296" s="750"/>
      <c r="AH296" s="750"/>
      <c r="AI296" s="767"/>
      <c r="AJ296" s="830"/>
      <c r="AK296" s="772"/>
      <c r="AL296" s="772"/>
      <c r="AM296" s="861"/>
      <c r="AN296" s="863"/>
      <c r="AO296" s="851"/>
      <c r="AP296" s="744"/>
      <c r="AQ296" s="744"/>
      <c r="AR296" s="744"/>
      <c r="AS296" s="744"/>
      <c r="AT296" s="744"/>
      <c r="AU296" s="744"/>
      <c r="AV296" s="744"/>
      <c r="AW296" s="744"/>
      <c r="AX296" s="744"/>
      <c r="AY296" s="744"/>
      <c r="AZ296" s="841"/>
      <c r="BA296" s="827"/>
      <c r="BB296" s="845"/>
      <c r="BC296" s="845"/>
      <c r="BD296" s="845"/>
      <c r="BE296" s="848"/>
    </row>
    <row r="297" spans="1:57" ht="30" customHeight="1" thickBot="1">
      <c r="A297" s="789"/>
      <c r="B297" s="783"/>
      <c r="C297" s="750"/>
      <c r="D297" s="873"/>
      <c r="E297" s="750"/>
      <c r="F297" s="873"/>
      <c r="G297" s="797"/>
      <c r="H297" s="24" t="s">
        <v>558</v>
      </c>
      <c r="I297" s="63" t="s">
        <v>538</v>
      </c>
      <c r="J297" s="877"/>
      <c r="K297" s="803"/>
      <c r="L297" s="750"/>
      <c r="M297" s="806"/>
      <c r="N297" s="870"/>
      <c r="O297" s="811"/>
      <c r="P297" s="26" t="s">
        <v>560</v>
      </c>
      <c r="Q297" s="22" t="s">
        <v>561</v>
      </c>
      <c r="R297" s="26">
        <f>+IFERROR(VLOOKUP(Q297,[11]DATOS!$E$2:$F$17,2,FALSE),"")</f>
        <v>15</v>
      </c>
      <c r="S297" s="816"/>
      <c r="T297" s="816"/>
      <c r="U297" s="816"/>
      <c r="V297" s="816"/>
      <c r="W297" s="816"/>
      <c r="X297" s="744"/>
      <c r="Y297" s="881"/>
      <c r="Z297" s="881"/>
      <c r="AA297" s="883"/>
      <c r="AB297" s="758"/>
      <c r="AC297" s="760"/>
      <c r="AD297" s="760"/>
      <c r="AE297" s="763"/>
      <c r="AF297" s="750"/>
      <c r="AG297" s="750"/>
      <c r="AH297" s="750"/>
      <c r="AI297" s="767"/>
      <c r="AJ297" s="830"/>
      <c r="AK297" s="772"/>
      <c r="AL297" s="772"/>
      <c r="AM297" s="861"/>
      <c r="AN297" s="863"/>
      <c r="AO297" s="851"/>
      <c r="AP297" s="744"/>
      <c r="AQ297" s="744"/>
      <c r="AR297" s="744"/>
      <c r="AS297" s="744"/>
      <c r="AT297" s="744"/>
      <c r="AU297" s="744"/>
      <c r="AV297" s="744"/>
      <c r="AW297" s="744"/>
      <c r="AX297" s="744"/>
      <c r="AY297" s="744"/>
      <c r="AZ297" s="841"/>
      <c r="BA297" s="827"/>
      <c r="BB297" s="845"/>
      <c r="BC297" s="845"/>
      <c r="BD297" s="845"/>
      <c r="BE297" s="848"/>
    </row>
    <row r="298" spans="1:57" ht="30" customHeight="1" thickBot="1">
      <c r="A298" s="789"/>
      <c r="B298" s="783"/>
      <c r="C298" s="750"/>
      <c r="D298" s="873"/>
      <c r="E298" s="750"/>
      <c r="F298" s="873"/>
      <c r="G298" s="797"/>
      <c r="H298" s="24" t="s">
        <v>562</v>
      </c>
      <c r="I298" s="63" t="s">
        <v>538</v>
      </c>
      <c r="J298" s="877"/>
      <c r="K298" s="803"/>
      <c r="L298" s="750"/>
      <c r="M298" s="806"/>
      <c r="N298" s="870"/>
      <c r="O298" s="811"/>
      <c r="P298" s="26" t="s">
        <v>563</v>
      </c>
      <c r="Q298" s="22" t="s">
        <v>564</v>
      </c>
      <c r="R298" s="26">
        <f>+IFERROR(VLOOKUP(Q298,[11]DATOS!$E$2:$F$17,2,FALSE),"")</f>
        <v>15</v>
      </c>
      <c r="S298" s="816"/>
      <c r="T298" s="816"/>
      <c r="U298" s="816"/>
      <c r="V298" s="816"/>
      <c r="W298" s="816"/>
      <c r="X298" s="744"/>
      <c r="Y298" s="881"/>
      <c r="Z298" s="881"/>
      <c r="AA298" s="883"/>
      <c r="AB298" s="758"/>
      <c r="AC298" s="760"/>
      <c r="AD298" s="760"/>
      <c r="AE298" s="763"/>
      <c r="AF298" s="750"/>
      <c r="AG298" s="750"/>
      <c r="AH298" s="750"/>
      <c r="AI298" s="767"/>
      <c r="AJ298" s="830"/>
      <c r="AK298" s="772"/>
      <c r="AL298" s="772"/>
      <c r="AM298" s="861"/>
      <c r="AN298" s="863"/>
      <c r="AO298" s="851"/>
      <c r="AP298" s="744"/>
      <c r="AQ298" s="744"/>
      <c r="AR298" s="744"/>
      <c r="AS298" s="744"/>
      <c r="AT298" s="744"/>
      <c r="AU298" s="744"/>
      <c r="AV298" s="744"/>
      <c r="AW298" s="744"/>
      <c r="AX298" s="744"/>
      <c r="AY298" s="744"/>
      <c r="AZ298" s="841"/>
      <c r="BA298" s="827"/>
      <c r="BB298" s="845"/>
      <c r="BC298" s="845"/>
      <c r="BD298" s="845"/>
      <c r="BE298" s="848"/>
    </row>
    <row r="299" spans="1:57" ht="30" customHeight="1" thickBot="1">
      <c r="A299" s="789"/>
      <c r="B299" s="783"/>
      <c r="C299" s="750"/>
      <c r="D299" s="873"/>
      <c r="E299" s="750"/>
      <c r="F299" s="873"/>
      <c r="G299" s="797"/>
      <c r="H299" s="24" t="s">
        <v>565</v>
      </c>
      <c r="I299" s="63" t="s">
        <v>538</v>
      </c>
      <c r="J299" s="877"/>
      <c r="K299" s="803"/>
      <c r="L299" s="750"/>
      <c r="M299" s="806"/>
      <c r="N299" s="870"/>
      <c r="O299" s="811"/>
      <c r="P299" s="27" t="s">
        <v>566</v>
      </c>
      <c r="Q299" s="22" t="s">
        <v>567</v>
      </c>
      <c r="R299" s="26">
        <f>+IFERROR(VLOOKUP(Q299,[11]DATOS!$E$2:$F$17,2,FALSE),"")</f>
        <v>15</v>
      </c>
      <c r="S299" s="816"/>
      <c r="T299" s="816"/>
      <c r="U299" s="816"/>
      <c r="V299" s="816"/>
      <c r="W299" s="816"/>
      <c r="X299" s="744"/>
      <c r="Y299" s="881"/>
      <c r="Z299" s="881"/>
      <c r="AA299" s="883"/>
      <c r="AB299" s="758"/>
      <c r="AC299" s="760"/>
      <c r="AD299" s="760"/>
      <c r="AE299" s="763"/>
      <c r="AF299" s="750"/>
      <c r="AG299" s="750"/>
      <c r="AH299" s="750"/>
      <c r="AI299" s="767"/>
      <c r="AJ299" s="830"/>
      <c r="AK299" s="772"/>
      <c r="AL299" s="772"/>
      <c r="AM299" s="861"/>
      <c r="AN299" s="863"/>
      <c r="AO299" s="851"/>
      <c r="AP299" s="744"/>
      <c r="AQ299" s="744"/>
      <c r="AR299" s="744"/>
      <c r="AS299" s="744"/>
      <c r="AT299" s="744"/>
      <c r="AU299" s="744"/>
      <c r="AV299" s="744"/>
      <c r="AW299" s="744"/>
      <c r="AX299" s="744"/>
      <c r="AY299" s="744"/>
      <c r="AZ299" s="841"/>
      <c r="BA299" s="827"/>
      <c r="BB299" s="845"/>
      <c r="BC299" s="845"/>
      <c r="BD299" s="845"/>
      <c r="BE299" s="848"/>
    </row>
    <row r="300" spans="1:57" ht="30" customHeight="1" thickBot="1">
      <c r="A300" s="789"/>
      <c r="B300" s="783"/>
      <c r="C300" s="750"/>
      <c r="D300" s="873"/>
      <c r="E300" s="750"/>
      <c r="F300" s="873"/>
      <c r="G300" s="797"/>
      <c r="H300" s="24" t="s">
        <v>568</v>
      </c>
      <c r="I300" s="63" t="s">
        <v>538</v>
      </c>
      <c r="J300" s="877"/>
      <c r="K300" s="803"/>
      <c r="L300" s="750"/>
      <c r="M300" s="806"/>
      <c r="N300" s="870"/>
      <c r="O300" s="811"/>
      <c r="P300" s="26" t="s">
        <v>569</v>
      </c>
      <c r="Q300" s="26" t="s">
        <v>570</v>
      </c>
      <c r="R300" s="26">
        <f>+IFERROR(VLOOKUP(Q300,[11]DATOS!$E$2:$F$17,2,FALSE),"")</f>
        <v>10</v>
      </c>
      <c r="S300" s="816"/>
      <c r="T300" s="816"/>
      <c r="U300" s="816"/>
      <c r="V300" s="816"/>
      <c r="W300" s="816"/>
      <c r="X300" s="744"/>
      <c r="Y300" s="881"/>
      <c r="Z300" s="881"/>
      <c r="AA300" s="883"/>
      <c r="AB300" s="758"/>
      <c r="AC300" s="760"/>
      <c r="AD300" s="760"/>
      <c r="AE300" s="763"/>
      <c r="AF300" s="750"/>
      <c r="AG300" s="750"/>
      <c r="AH300" s="750"/>
      <c r="AI300" s="767"/>
      <c r="AJ300" s="830"/>
      <c r="AK300" s="772"/>
      <c r="AL300" s="772"/>
      <c r="AM300" s="861"/>
      <c r="AN300" s="863"/>
      <c r="AO300" s="851"/>
      <c r="AP300" s="744"/>
      <c r="AQ300" s="744"/>
      <c r="AR300" s="744"/>
      <c r="AS300" s="744"/>
      <c r="AT300" s="744"/>
      <c r="AU300" s="744"/>
      <c r="AV300" s="744"/>
      <c r="AW300" s="744"/>
      <c r="AX300" s="744"/>
      <c r="AY300" s="744"/>
      <c r="AZ300" s="841"/>
      <c r="BA300" s="827"/>
      <c r="BB300" s="845"/>
      <c r="BC300" s="845"/>
      <c r="BD300" s="845"/>
      <c r="BE300" s="848"/>
    </row>
    <row r="301" spans="1:57" ht="72" customHeight="1" thickBot="1">
      <c r="A301" s="789"/>
      <c r="B301" s="783"/>
      <c r="C301" s="750"/>
      <c r="D301" s="873"/>
      <c r="E301" s="751"/>
      <c r="F301" s="873"/>
      <c r="G301" s="797"/>
      <c r="H301" s="24" t="s">
        <v>571</v>
      </c>
      <c r="I301" s="63" t="s">
        <v>538</v>
      </c>
      <c r="J301" s="877"/>
      <c r="K301" s="803"/>
      <c r="L301" s="750"/>
      <c r="M301" s="806"/>
      <c r="N301" s="870"/>
      <c r="O301" s="780"/>
      <c r="P301" s="23"/>
      <c r="Q301" s="27"/>
      <c r="R301" s="27"/>
      <c r="S301" s="816"/>
      <c r="T301" s="816"/>
      <c r="U301" s="816"/>
      <c r="V301" s="816"/>
      <c r="W301" s="816"/>
      <c r="X301" s="744"/>
      <c r="Y301" s="882"/>
      <c r="Z301" s="882"/>
      <c r="AA301" s="884"/>
      <c r="AB301" s="758"/>
      <c r="AC301" s="760"/>
      <c r="AD301" s="760"/>
      <c r="AE301" s="763"/>
      <c r="AF301" s="750"/>
      <c r="AG301" s="750"/>
      <c r="AH301" s="750"/>
      <c r="AI301" s="767"/>
      <c r="AJ301" s="830"/>
      <c r="AK301" s="773"/>
      <c r="AL301" s="773"/>
      <c r="AM301" s="829"/>
      <c r="AN301" s="863"/>
      <c r="AO301" s="852"/>
      <c r="AP301" s="753"/>
      <c r="AQ301" s="753"/>
      <c r="AR301" s="753"/>
      <c r="AS301" s="753"/>
      <c r="AT301" s="753"/>
      <c r="AU301" s="753"/>
      <c r="AV301" s="753"/>
      <c r="AW301" s="753"/>
      <c r="AX301" s="753"/>
      <c r="AY301" s="753"/>
      <c r="AZ301" s="842"/>
      <c r="BA301" s="828"/>
      <c r="BB301" s="846"/>
      <c r="BC301" s="846"/>
      <c r="BD301" s="846"/>
      <c r="BE301" s="849"/>
    </row>
    <row r="302" spans="1:57" ht="30" customHeight="1" thickBot="1">
      <c r="A302" s="789"/>
      <c r="B302" s="783"/>
      <c r="C302" s="750"/>
      <c r="D302" s="873"/>
      <c r="E302" s="869"/>
      <c r="F302" s="873"/>
      <c r="G302" s="797"/>
      <c r="H302" s="24" t="s">
        <v>572</v>
      </c>
      <c r="I302" s="63" t="s">
        <v>538</v>
      </c>
      <c r="J302" s="877"/>
      <c r="K302" s="803"/>
      <c r="L302" s="750"/>
      <c r="M302" s="806"/>
      <c r="N302" s="870"/>
      <c r="O302" s="811"/>
      <c r="P302" s="26" t="s">
        <v>541</v>
      </c>
      <c r="Q302" s="22" t="s">
        <v>542</v>
      </c>
      <c r="R302" s="26">
        <f>+IFERROR(VLOOKUP(Q302,[11]DATOS!$E$2:$F$17,2,FALSE),"")</f>
        <v>15</v>
      </c>
      <c r="S302" s="744">
        <f>SUM(R302:R311)</f>
        <v>100</v>
      </c>
      <c r="T302" s="743" t="str">
        <f>+IF(AND(S302&lt;=100,S302&gt;=96),"Fuerte",IF(AND(S302&lt;=95,S302&gt;=86),"Moderado",IF(AND(S302&lt;=85,J302&gt;=0),"Débil"," ")))</f>
        <v>Fuerte</v>
      </c>
      <c r="U302" s="743" t="s">
        <v>543</v>
      </c>
      <c r="V302" s="743" t="str">
        <f>IF(AND(EXACT(T302,"Fuerte"),(EXACT(U302,"Fuerte"))),"Fuerte",IF(AND(EXACT(T302,"Fuerte"),(EXACT(U302,"Moderado"))),"Moderado",IF(AND(EXACT(T302,"Fuerte"),(EXACT(U302,"Débil"))),"Débil",IF(AND(EXACT(T302,"Moderado"),(EXACT(U302,"Fuerte"))),"Moderado",IF(AND(EXACT(T302,"Moderado"),(EXACT(U302,"Moderado"))),"Moderado",IF(AND(EXACT(T302,"Moderado"),(EXACT(U302,"Débil"))),"Débil",IF(AND(EXACT(T302,"Débil"),(EXACT(U302,"Fuerte"))),"Débil",IF(AND(EXACT(T302,"Débil"),(EXACT(U302,"Moderado"))),"Débil",IF(AND(EXACT(T302,"Débil"),(EXACT(U302,"Débil"))),"Débil",)))))))))</f>
        <v>Fuerte</v>
      </c>
      <c r="W302" s="743"/>
      <c r="X302" s="744"/>
      <c r="Y302" s="780"/>
      <c r="Z302" s="781"/>
      <c r="AA302" s="780"/>
      <c r="AB302" s="758"/>
      <c r="AC302" s="760"/>
      <c r="AD302" s="760"/>
      <c r="AE302" s="763"/>
      <c r="AF302" s="750"/>
      <c r="AG302" s="750"/>
      <c r="AH302" s="750"/>
      <c r="AI302" s="767"/>
      <c r="AJ302" s="770"/>
      <c r="AK302" s="866"/>
      <c r="AL302" s="866"/>
      <c r="AM302" s="811"/>
      <c r="AN302" s="863"/>
      <c r="AO302" s="867"/>
      <c r="AP302" s="816"/>
      <c r="AQ302" s="816"/>
      <c r="AR302" s="816"/>
      <c r="AS302" s="816"/>
      <c r="AT302" s="816"/>
      <c r="AU302" s="816"/>
      <c r="AV302" s="816"/>
      <c r="AW302" s="816"/>
      <c r="AX302" s="816"/>
      <c r="AY302" s="816"/>
      <c r="AZ302" s="854"/>
      <c r="BA302" s="833"/>
      <c r="BB302" s="831"/>
      <c r="BC302" s="831"/>
      <c r="BD302" s="831"/>
      <c r="BE302" s="824"/>
    </row>
    <row r="303" spans="1:57" ht="30" customHeight="1" thickBot="1">
      <c r="A303" s="789"/>
      <c r="B303" s="783"/>
      <c r="C303" s="750"/>
      <c r="D303" s="873"/>
      <c r="E303" s="797"/>
      <c r="F303" s="873"/>
      <c r="G303" s="797"/>
      <c r="H303" s="24" t="s">
        <v>573</v>
      </c>
      <c r="I303" s="63" t="s">
        <v>538</v>
      </c>
      <c r="J303" s="877"/>
      <c r="K303" s="803"/>
      <c r="L303" s="750"/>
      <c r="M303" s="806"/>
      <c r="N303" s="870"/>
      <c r="O303" s="811"/>
      <c r="P303" s="26" t="s">
        <v>553</v>
      </c>
      <c r="Q303" s="22" t="s">
        <v>554</v>
      </c>
      <c r="R303" s="26">
        <f>+IFERROR(VLOOKUP(Q303,[11]DATOS!$E$2:$F$17,2,FALSE),"")</f>
        <v>15</v>
      </c>
      <c r="S303" s="744"/>
      <c r="T303" s="744"/>
      <c r="U303" s="744"/>
      <c r="V303" s="744"/>
      <c r="W303" s="744"/>
      <c r="X303" s="744"/>
      <c r="Y303" s="750"/>
      <c r="Z303" s="744"/>
      <c r="AA303" s="750"/>
      <c r="AB303" s="758"/>
      <c r="AC303" s="760"/>
      <c r="AD303" s="760"/>
      <c r="AE303" s="763"/>
      <c r="AF303" s="750"/>
      <c r="AG303" s="750"/>
      <c r="AH303" s="750"/>
      <c r="AI303" s="767"/>
      <c r="AJ303" s="770"/>
      <c r="AK303" s="866"/>
      <c r="AL303" s="866"/>
      <c r="AM303" s="811"/>
      <c r="AN303" s="863"/>
      <c r="AO303" s="867"/>
      <c r="AP303" s="816"/>
      <c r="AQ303" s="816"/>
      <c r="AR303" s="816"/>
      <c r="AS303" s="816"/>
      <c r="AT303" s="816"/>
      <c r="AU303" s="816"/>
      <c r="AV303" s="816"/>
      <c r="AW303" s="816"/>
      <c r="AX303" s="816"/>
      <c r="AY303" s="816"/>
      <c r="AZ303" s="854"/>
      <c r="BA303" s="833"/>
      <c r="BB303" s="831"/>
      <c r="BC303" s="831"/>
      <c r="BD303" s="831"/>
      <c r="BE303" s="824"/>
    </row>
    <row r="304" spans="1:57" ht="30" customHeight="1" thickBot="1">
      <c r="A304" s="789"/>
      <c r="B304" s="783"/>
      <c r="C304" s="750"/>
      <c r="D304" s="873"/>
      <c r="E304" s="797"/>
      <c r="F304" s="873"/>
      <c r="G304" s="797"/>
      <c r="H304" s="24" t="s">
        <v>574</v>
      </c>
      <c r="I304" s="63" t="s">
        <v>538</v>
      </c>
      <c r="J304" s="877"/>
      <c r="K304" s="803"/>
      <c r="L304" s="750"/>
      <c r="M304" s="806"/>
      <c r="N304" s="870"/>
      <c r="O304" s="811"/>
      <c r="P304" s="26" t="s">
        <v>556</v>
      </c>
      <c r="Q304" s="22" t="s">
        <v>557</v>
      </c>
      <c r="R304" s="26">
        <f>+IFERROR(VLOOKUP(Q304,[11]DATOS!$E$2:$F$17,2,FALSE),"")</f>
        <v>15</v>
      </c>
      <c r="S304" s="744"/>
      <c r="T304" s="744"/>
      <c r="U304" s="744"/>
      <c r="V304" s="744"/>
      <c r="W304" s="744"/>
      <c r="X304" s="744"/>
      <c r="Y304" s="750"/>
      <c r="Z304" s="744"/>
      <c r="AA304" s="750"/>
      <c r="AB304" s="758"/>
      <c r="AC304" s="760"/>
      <c r="AD304" s="760"/>
      <c r="AE304" s="763"/>
      <c r="AF304" s="750"/>
      <c r="AG304" s="750"/>
      <c r="AH304" s="750"/>
      <c r="AI304" s="767"/>
      <c r="AJ304" s="770"/>
      <c r="AK304" s="866"/>
      <c r="AL304" s="866"/>
      <c r="AM304" s="811"/>
      <c r="AN304" s="863"/>
      <c r="AO304" s="867"/>
      <c r="AP304" s="816"/>
      <c r="AQ304" s="816"/>
      <c r="AR304" s="816"/>
      <c r="AS304" s="816"/>
      <c r="AT304" s="816"/>
      <c r="AU304" s="816"/>
      <c r="AV304" s="816"/>
      <c r="AW304" s="816"/>
      <c r="AX304" s="816"/>
      <c r="AY304" s="816"/>
      <c r="AZ304" s="854"/>
      <c r="BA304" s="833"/>
      <c r="BB304" s="831"/>
      <c r="BC304" s="831"/>
      <c r="BD304" s="831"/>
      <c r="BE304" s="824"/>
    </row>
    <row r="305" spans="1:57" ht="30" customHeight="1" thickBot="1">
      <c r="A305" s="789"/>
      <c r="B305" s="783"/>
      <c r="C305" s="750"/>
      <c r="D305" s="873"/>
      <c r="E305" s="797"/>
      <c r="F305" s="873"/>
      <c r="G305" s="797"/>
      <c r="H305" s="24" t="s">
        <v>575</v>
      </c>
      <c r="I305" s="63" t="s">
        <v>538</v>
      </c>
      <c r="J305" s="877"/>
      <c r="K305" s="803"/>
      <c r="L305" s="750"/>
      <c r="M305" s="806"/>
      <c r="N305" s="870"/>
      <c r="O305" s="811"/>
      <c r="P305" s="26" t="s">
        <v>560</v>
      </c>
      <c r="Q305" s="22" t="s">
        <v>561</v>
      </c>
      <c r="R305" s="26">
        <f>+IFERROR(VLOOKUP(Q305,[11]DATOS!$E$2:$F$17,2,FALSE),"")</f>
        <v>15</v>
      </c>
      <c r="S305" s="744"/>
      <c r="T305" s="744"/>
      <c r="U305" s="744"/>
      <c r="V305" s="744"/>
      <c r="W305" s="744"/>
      <c r="X305" s="744"/>
      <c r="Y305" s="750"/>
      <c r="Z305" s="744"/>
      <c r="AA305" s="750"/>
      <c r="AB305" s="758"/>
      <c r="AC305" s="760"/>
      <c r="AD305" s="760"/>
      <c r="AE305" s="763"/>
      <c r="AF305" s="750"/>
      <c r="AG305" s="750"/>
      <c r="AH305" s="750"/>
      <c r="AI305" s="767"/>
      <c r="AJ305" s="770"/>
      <c r="AK305" s="866"/>
      <c r="AL305" s="866"/>
      <c r="AM305" s="811"/>
      <c r="AN305" s="863"/>
      <c r="AO305" s="867"/>
      <c r="AP305" s="816"/>
      <c r="AQ305" s="816"/>
      <c r="AR305" s="816"/>
      <c r="AS305" s="816"/>
      <c r="AT305" s="816"/>
      <c r="AU305" s="816"/>
      <c r="AV305" s="816"/>
      <c r="AW305" s="816"/>
      <c r="AX305" s="816"/>
      <c r="AY305" s="816"/>
      <c r="AZ305" s="854"/>
      <c r="BA305" s="833"/>
      <c r="BB305" s="831"/>
      <c r="BC305" s="831"/>
      <c r="BD305" s="831"/>
      <c r="BE305" s="824"/>
    </row>
    <row r="306" spans="1:57" ht="18.75" customHeight="1" thickBot="1">
      <c r="A306" s="789"/>
      <c r="B306" s="783"/>
      <c r="C306" s="750"/>
      <c r="D306" s="873"/>
      <c r="E306" s="797"/>
      <c r="F306" s="873"/>
      <c r="G306" s="797"/>
      <c r="H306" s="746" t="s">
        <v>576</v>
      </c>
      <c r="I306" s="63" t="s">
        <v>538</v>
      </c>
      <c r="J306" s="877"/>
      <c r="K306" s="803"/>
      <c r="L306" s="750"/>
      <c r="M306" s="806"/>
      <c r="N306" s="870"/>
      <c r="O306" s="811"/>
      <c r="P306" s="26" t="s">
        <v>563</v>
      </c>
      <c r="Q306" s="22" t="s">
        <v>564</v>
      </c>
      <c r="R306" s="26">
        <f>+IFERROR(VLOOKUP(Q306,[11]DATOS!$E$2:$F$17,2,FALSE),"")</f>
        <v>15</v>
      </c>
      <c r="S306" s="744"/>
      <c r="T306" s="744"/>
      <c r="U306" s="744"/>
      <c r="V306" s="744"/>
      <c r="W306" s="744"/>
      <c r="X306" s="744"/>
      <c r="Y306" s="750"/>
      <c r="Z306" s="744"/>
      <c r="AA306" s="750"/>
      <c r="AB306" s="758"/>
      <c r="AC306" s="760"/>
      <c r="AD306" s="760"/>
      <c r="AE306" s="763"/>
      <c r="AF306" s="750"/>
      <c r="AG306" s="750"/>
      <c r="AH306" s="750"/>
      <c r="AI306" s="767"/>
      <c r="AJ306" s="770"/>
      <c r="AK306" s="866"/>
      <c r="AL306" s="866"/>
      <c r="AM306" s="811"/>
      <c r="AN306" s="863"/>
      <c r="AO306" s="867"/>
      <c r="AP306" s="816"/>
      <c r="AQ306" s="816"/>
      <c r="AR306" s="816"/>
      <c r="AS306" s="816"/>
      <c r="AT306" s="816"/>
      <c r="AU306" s="816"/>
      <c r="AV306" s="816"/>
      <c r="AW306" s="816"/>
      <c r="AX306" s="816"/>
      <c r="AY306" s="816"/>
      <c r="AZ306" s="854"/>
      <c r="BA306" s="833"/>
      <c r="BB306" s="831"/>
      <c r="BC306" s="831"/>
      <c r="BD306" s="831"/>
      <c r="BE306" s="824"/>
    </row>
    <row r="307" spans="1:57" ht="40.5" customHeight="1" thickBot="1">
      <c r="A307" s="789"/>
      <c r="B307" s="783"/>
      <c r="C307" s="750"/>
      <c r="D307" s="873"/>
      <c r="E307" s="797"/>
      <c r="F307" s="873"/>
      <c r="G307" s="797"/>
      <c r="H307" s="746"/>
      <c r="I307" s="63" t="s">
        <v>538</v>
      </c>
      <c r="J307" s="877"/>
      <c r="K307" s="803"/>
      <c r="L307" s="750"/>
      <c r="M307" s="806"/>
      <c r="N307" s="870"/>
      <c r="O307" s="811"/>
      <c r="P307" s="26" t="s">
        <v>566</v>
      </c>
      <c r="Q307" s="22" t="s">
        <v>567</v>
      </c>
      <c r="R307" s="26">
        <f>+IFERROR(VLOOKUP(Q307,[11]DATOS!$E$2:$F$17,2,FALSE),"")</f>
        <v>15</v>
      </c>
      <c r="S307" s="744"/>
      <c r="T307" s="744"/>
      <c r="U307" s="744"/>
      <c r="V307" s="744"/>
      <c r="W307" s="744"/>
      <c r="X307" s="744"/>
      <c r="Y307" s="750"/>
      <c r="Z307" s="744"/>
      <c r="AA307" s="750"/>
      <c r="AB307" s="758"/>
      <c r="AC307" s="760"/>
      <c r="AD307" s="760"/>
      <c r="AE307" s="763"/>
      <c r="AF307" s="750"/>
      <c r="AG307" s="750"/>
      <c r="AH307" s="750"/>
      <c r="AI307" s="767"/>
      <c r="AJ307" s="770"/>
      <c r="AK307" s="866"/>
      <c r="AL307" s="866"/>
      <c r="AM307" s="811"/>
      <c r="AN307" s="863"/>
      <c r="AO307" s="867"/>
      <c r="AP307" s="816"/>
      <c r="AQ307" s="816"/>
      <c r="AR307" s="816"/>
      <c r="AS307" s="816"/>
      <c r="AT307" s="816"/>
      <c r="AU307" s="816"/>
      <c r="AV307" s="816"/>
      <c r="AW307" s="816"/>
      <c r="AX307" s="816"/>
      <c r="AY307" s="816"/>
      <c r="AZ307" s="854"/>
      <c r="BA307" s="833"/>
      <c r="BB307" s="831"/>
      <c r="BC307" s="831"/>
      <c r="BD307" s="831"/>
      <c r="BE307" s="824"/>
    </row>
    <row r="308" spans="1:57" ht="27.75" hidden="1" customHeight="1">
      <c r="A308" s="789"/>
      <c r="B308" s="783"/>
      <c r="C308" s="750"/>
      <c r="D308" s="873"/>
      <c r="E308" s="797"/>
      <c r="F308" s="873"/>
      <c r="G308" s="797"/>
      <c r="H308" s="864" t="s">
        <v>577</v>
      </c>
      <c r="I308" s="63" t="s">
        <v>538</v>
      </c>
      <c r="J308" s="877"/>
      <c r="K308" s="803"/>
      <c r="L308" s="750"/>
      <c r="M308" s="806"/>
      <c r="N308" s="870"/>
      <c r="O308" s="811"/>
      <c r="P308" s="26" t="s">
        <v>569</v>
      </c>
      <c r="Q308" s="26" t="s">
        <v>570</v>
      </c>
      <c r="R308" s="26">
        <f>+IFERROR(VLOOKUP(Q308,[11]DATOS!$E$2:$F$17,2,FALSE),"")</f>
        <v>10</v>
      </c>
      <c r="S308" s="744"/>
      <c r="T308" s="744"/>
      <c r="U308" s="744"/>
      <c r="V308" s="744"/>
      <c r="W308" s="744"/>
      <c r="X308" s="744"/>
      <c r="Y308" s="750"/>
      <c r="Z308" s="744"/>
      <c r="AA308" s="750"/>
      <c r="AB308" s="758"/>
      <c r="AC308" s="760"/>
      <c r="AD308" s="760"/>
      <c r="AE308" s="763"/>
      <c r="AF308" s="750"/>
      <c r="AG308" s="750"/>
      <c r="AH308" s="750"/>
      <c r="AI308" s="767"/>
      <c r="AJ308" s="770"/>
      <c r="AK308" s="866"/>
      <c r="AL308" s="866"/>
      <c r="AM308" s="811"/>
      <c r="AN308" s="863"/>
      <c r="AO308" s="867"/>
      <c r="AP308" s="816"/>
      <c r="AQ308" s="816"/>
      <c r="AR308" s="816"/>
      <c r="AS308" s="816"/>
      <c r="AT308" s="816"/>
      <c r="AU308" s="816"/>
      <c r="AV308" s="816"/>
      <c r="AW308" s="816"/>
      <c r="AX308" s="816"/>
      <c r="AY308" s="816"/>
      <c r="AZ308" s="854"/>
      <c r="BA308" s="833"/>
      <c r="BB308" s="831"/>
      <c r="BC308" s="831"/>
      <c r="BD308" s="831"/>
      <c r="BE308" s="824"/>
    </row>
    <row r="309" spans="1:57" ht="26.25" hidden="1" customHeight="1">
      <c r="A309" s="789"/>
      <c r="B309" s="783"/>
      <c r="C309" s="750"/>
      <c r="D309" s="873"/>
      <c r="E309" s="797"/>
      <c r="F309" s="873"/>
      <c r="G309" s="797"/>
      <c r="H309" s="865"/>
      <c r="I309" s="63" t="s">
        <v>538</v>
      </c>
      <c r="J309" s="877"/>
      <c r="K309" s="803"/>
      <c r="L309" s="750"/>
      <c r="M309" s="806"/>
      <c r="N309" s="797"/>
      <c r="O309" s="811"/>
      <c r="P309" s="816"/>
      <c r="Q309" s="816"/>
      <c r="R309" s="816"/>
      <c r="S309" s="744"/>
      <c r="T309" s="744"/>
      <c r="U309" s="744"/>
      <c r="V309" s="744"/>
      <c r="W309" s="744"/>
      <c r="X309" s="744"/>
      <c r="Y309" s="750"/>
      <c r="Z309" s="744"/>
      <c r="AA309" s="750"/>
      <c r="AB309" s="758"/>
      <c r="AC309" s="760"/>
      <c r="AD309" s="760"/>
      <c r="AE309" s="763"/>
      <c r="AF309" s="750"/>
      <c r="AG309" s="750"/>
      <c r="AH309" s="750"/>
      <c r="AI309" s="859"/>
      <c r="AJ309" s="834" t="s">
        <v>738</v>
      </c>
      <c r="AK309" s="837" t="s">
        <v>631</v>
      </c>
      <c r="AL309" s="837" t="s">
        <v>632</v>
      </c>
      <c r="AM309" s="856" t="s">
        <v>734</v>
      </c>
      <c r="AN309" s="863"/>
      <c r="AO309" s="867"/>
      <c r="AP309" s="816"/>
      <c r="AQ309" s="816"/>
      <c r="AR309" s="816"/>
      <c r="AS309" s="816"/>
      <c r="AT309" s="816"/>
      <c r="AU309" s="816"/>
      <c r="AV309" s="816"/>
      <c r="AW309" s="816"/>
      <c r="AX309" s="816"/>
      <c r="AY309" s="816"/>
      <c r="AZ309" s="854"/>
      <c r="BA309" s="833"/>
      <c r="BB309" s="831"/>
      <c r="BC309" s="831"/>
      <c r="BD309" s="831"/>
      <c r="BE309" s="824"/>
    </row>
    <row r="310" spans="1:57" ht="18.75" hidden="1" customHeight="1">
      <c r="A310" s="789"/>
      <c r="B310" s="783"/>
      <c r="C310" s="750"/>
      <c r="D310" s="873"/>
      <c r="E310" s="797"/>
      <c r="F310" s="873"/>
      <c r="G310" s="797"/>
      <c r="H310" s="746" t="s">
        <v>578</v>
      </c>
      <c r="I310" s="63" t="s">
        <v>538</v>
      </c>
      <c r="J310" s="877"/>
      <c r="K310" s="803"/>
      <c r="L310" s="750"/>
      <c r="M310" s="806"/>
      <c r="N310" s="797"/>
      <c r="O310" s="811"/>
      <c r="P310" s="816"/>
      <c r="Q310" s="816"/>
      <c r="R310" s="816"/>
      <c r="S310" s="744"/>
      <c r="T310" s="744"/>
      <c r="U310" s="744"/>
      <c r="V310" s="744"/>
      <c r="W310" s="744"/>
      <c r="X310" s="744"/>
      <c r="Y310" s="750"/>
      <c r="Z310" s="744"/>
      <c r="AA310" s="750"/>
      <c r="AB310" s="758"/>
      <c r="AC310" s="760"/>
      <c r="AD310" s="760"/>
      <c r="AE310" s="763"/>
      <c r="AF310" s="750"/>
      <c r="AG310" s="750"/>
      <c r="AH310" s="750"/>
      <c r="AI310" s="859"/>
      <c r="AJ310" s="835"/>
      <c r="AK310" s="838"/>
      <c r="AL310" s="838"/>
      <c r="AM310" s="857"/>
      <c r="AN310" s="863"/>
      <c r="AO310" s="867"/>
      <c r="AP310" s="816"/>
      <c r="AQ310" s="816"/>
      <c r="AR310" s="816"/>
      <c r="AS310" s="816"/>
      <c r="AT310" s="816"/>
      <c r="AU310" s="816"/>
      <c r="AV310" s="816"/>
      <c r="AW310" s="816"/>
      <c r="AX310" s="816"/>
      <c r="AY310" s="816"/>
      <c r="AZ310" s="854"/>
      <c r="BA310" s="833"/>
      <c r="BB310" s="831"/>
      <c r="BC310" s="831"/>
      <c r="BD310" s="831"/>
      <c r="BE310" s="824"/>
    </row>
    <row r="311" spans="1:57" ht="9.75" hidden="1" customHeight="1">
      <c r="A311" s="789"/>
      <c r="B311" s="783"/>
      <c r="C311" s="750"/>
      <c r="D311" s="873"/>
      <c r="E311" s="797"/>
      <c r="F311" s="873"/>
      <c r="G311" s="797"/>
      <c r="H311" s="746"/>
      <c r="I311" s="63" t="s">
        <v>538</v>
      </c>
      <c r="J311" s="877"/>
      <c r="K311" s="803"/>
      <c r="L311" s="750"/>
      <c r="M311" s="806"/>
      <c r="N311" s="797"/>
      <c r="O311" s="811"/>
      <c r="P311" s="816"/>
      <c r="Q311" s="816"/>
      <c r="R311" s="816"/>
      <c r="S311" s="744"/>
      <c r="T311" s="744"/>
      <c r="U311" s="744"/>
      <c r="V311" s="744"/>
      <c r="W311" s="744"/>
      <c r="X311" s="744"/>
      <c r="Y311" s="750"/>
      <c r="Z311" s="744"/>
      <c r="AA311" s="750"/>
      <c r="AB311" s="758"/>
      <c r="AC311" s="760"/>
      <c r="AD311" s="760"/>
      <c r="AE311" s="763"/>
      <c r="AF311" s="750"/>
      <c r="AG311" s="750"/>
      <c r="AH311" s="750"/>
      <c r="AI311" s="859"/>
      <c r="AJ311" s="835"/>
      <c r="AK311" s="838"/>
      <c r="AL311" s="838"/>
      <c r="AM311" s="857"/>
      <c r="AN311" s="863"/>
      <c r="AO311" s="867"/>
      <c r="AP311" s="816"/>
      <c r="AQ311" s="816"/>
      <c r="AR311" s="816"/>
      <c r="AS311" s="816"/>
      <c r="AT311" s="816"/>
      <c r="AU311" s="816"/>
      <c r="AV311" s="816"/>
      <c r="AW311" s="816"/>
      <c r="AX311" s="816"/>
      <c r="AY311" s="816"/>
      <c r="AZ311" s="854"/>
      <c r="BA311" s="833"/>
      <c r="BB311" s="831"/>
      <c r="BC311" s="831"/>
      <c r="BD311" s="831"/>
      <c r="BE311" s="824"/>
    </row>
    <row r="312" spans="1:57" ht="18.75" customHeight="1" thickBot="1">
      <c r="A312" s="789"/>
      <c r="B312" s="783"/>
      <c r="C312" s="750"/>
      <c r="D312" s="873"/>
      <c r="E312" s="797"/>
      <c r="F312" s="873"/>
      <c r="G312" s="797"/>
      <c r="H312" s="746" t="s">
        <v>579</v>
      </c>
      <c r="I312" s="63" t="s">
        <v>538</v>
      </c>
      <c r="J312" s="877"/>
      <c r="K312" s="803"/>
      <c r="L312" s="750"/>
      <c r="M312" s="806"/>
      <c r="N312" s="797"/>
      <c r="O312" s="811"/>
      <c r="P312" s="816"/>
      <c r="Q312" s="816"/>
      <c r="R312" s="816"/>
      <c r="S312" s="744"/>
      <c r="T312" s="744"/>
      <c r="U312" s="744"/>
      <c r="V312" s="744"/>
      <c r="W312" s="744"/>
      <c r="X312" s="744"/>
      <c r="Y312" s="750"/>
      <c r="Z312" s="744"/>
      <c r="AA312" s="750"/>
      <c r="AB312" s="758"/>
      <c r="AC312" s="760"/>
      <c r="AD312" s="760"/>
      <c r="AE312" s="763"/>
      <c r="AF312" s="750"/>
      <c r="AG312" s="750"/>
      <c r="AH312" s="750"/>
      <c r="AI312" s="859"/>
      <c r="AJ312" s="835"/>
      <c r="AK312" s="838"/>
      <c r="AL312" s="838"/>
      <c r="AM312" s="857"/>
      <c r="AN312" s="863"/>
      <c r="AO312" s="867"/>
      <c r="AP312" s="816"/>
      <c r="AQ312" s="816"/>
      <c r="AR312" s="816"/>
      <c r="AS312" s="816"/>
      <c r="AT312" s="816"/>
      <c r="AU312" s="816"/>
      <c r="AV312" s="816"/>
      <c r="AW312" s="816"/>
      <c r="AX312" s="816"/>
      <c r="AY312" s="816"/>
      <c r="AZ312" s="854"/>
      <c r="BA312" s="833"/>
      <c r="BB312" s="831"/>
      <c r="BC312" s="831"/>
      <c r="BD312" s="831"/>
      <c r="BE312" s="824"/>
    </row>
    <row r="313" spans="1:57" ht="12.75" customHeight="1" thickBot="1">
      <c r="A313" s="789"/>
      <c r="B313" s="783"/>
      <c r="C313" s="750"/>
      <c r="D313" s="873"/>
      <c r="E313" s="797"/>
      <c r="F313" s="873"/>
      <c r="G313" s="797"/>
      <c r="H313" s="746"/>
      <c r="I313" s="63" t="s">
        <v>538</v>
      </c>
      <c r="J313" s="877"/>
      <c r="K313" s="803"/>
      <c r="L313" s="750"/>
      <c r="M313" s="806"/>
      <c r="N313" s="797"/>
      <c r="O313" s="811"/>
      <c r="P313" s="816"/>
      <c r="Q313" s="816"/>
      <c r="R313" s="816"/>
      <c r="S313" s="744"/>
      <c r="T313" s="744"/>
      <c r="U313" s="744"/>
      <c r="V313" s="744"/>
      <c r="W313" s="744"/>
      <c r="X313" s="744"/>
      <c r="Y313" s="750"/>
      <c r="Z313" s="744"/>
      <c r="AA313" s="750"/>
      <c r="AB313" s="758"/>
      <c r="AC313" s="760"/>
      <c r="AD313" s="760"/>
      <c r="AE313" s="763"/>
      <c r="AF313" s="750"/>
      <c r="AG313" s="750"/>
      <c r="AH313" s="750"/>
      <c r="AI313" s="859"/>
      <c r="AJ313" s="835"/>
      <c r="AK313" s="838"/>
      <c r="AL313" s="838"/>
      <c r="AM313" s="857"/>
      <c r="AN313" s="863"/>
      <c r="AO313" s="867"/>
      <c r="AP313" s="816"/>
      <c r="AQ313" s="816"/>
      <c r="AR313" s="816"/>
      <c r="AS313" s="816"/>
      <c r="AT313" s="816"/>
      <c r="AU313" s="816"/>
      <c r="AV313" s="816"/>
      <c r="AW313" s="816"/>
      <c r="AX313" s="816"/>
      <c r="AY313" s="816"/>
      <c r="AZ313" s="854"/>
      <c r="BA313" s="833"/>
      <c r="BB313" s="831"/>
      <c r="BC313" s="831"/>
      <c r="BD313" s="831"/>
      <c r="BE313" s="824"/>
    </row>
    <row r="314" spans="1:57" ht="18.75" customHeight="1" thickBot="1">
      <c r="A314" s="789"/>
      <c r="B314" s="783"/>
      <c r="C314" s="750"/>
      <c r="D314" s="873"/>
      <c r="E314" s="797"/>
      <c r="F314" s="873"/>
      <c r="G314" s="797"/>
      <c r="H314" s="746" t="s">
        <v>580</v>
      </c>
      <c r="I314" s="63" t="s">
        <v>538</v>
      </c>
      <c r="J314" s="877"/>
      <c r="K314" s="803"/>
      <c r="L314" s="750"/>
      <c r="M314" s="806"/>
      <c r="N314" s="797"/>
      <c r="O314" s="811"/>
      <c r="P314" s="816"/>
      <c r="Q314" s="816"/>
      <c r="R314" s="816"/>
      <c r="S314" s="744"/>
      <c r="T314" s="744"/>
      <c r="U314" s="744"/>
      <c r="V314" s="744"/>
      <c r="W314" s="744"/>
      <c r="X314" s="744"/>
      <c r="Y314" s="750"/>
      <c r="Z314" s="744"/>
      <c r="AA314" s="750"/>
      <c r="AB314" s="758"/>
      <c r="AC314" s="760"/>
      <c r="AD314" s="760"/>
      <c r="AE314" s="763"/>
      <c r="AF314" s="750"/>
      <c r="AG314" s="750"/>
      <c r="AH314" s="750"/>
      <c r="AI314" s="859"/>
      <c r="AJ314" s="835"/>
      <c r="AK314" s="838"/>
      <c r="AL314" s="838"/>
      <c r="AM314" s="857"/>
      <c r="AN314" s="863"/>
      <c r="AO314" s="867"/>
      <c r="AP314" s="816"/>
      <c r="AQ314" s="816"/>
      <c r="AR314" s="816"/>
      <c r="AS314" s="816"/>
      <c r="AT314" s="816"/>
      <c r="AU314" s="816"/>
      <c r="AV314" s="816"/>
      <c r="AW314" s="816"/>
      <c r="AX314" s="816"/>
      <c r="AY314" s="816"/>
      <c r="AZ314" s="854"/>
      <c r="BA314" s="833"/>
      <c r="BB314" s="831"/>
      <c r="BC314" s="831"/>
      <c r="BD314" s="831"/>
      <c r="BE314" s="824"/>
    </row>
    <row r="315" spans="1:57" ht="12.75" customHeight="1" thickBot="1">
      <c r="A315" s="789"/>
      <c r="B315" s="783"/>
      <c r="C315" s="750"/>
      <c r="D315" s="873"/>
      <c r="E315" s="797"/>
      <c r="F315" s="873"/>
      <c r="G315" s="797"/>
      <c r="H315" s="746"/>
      <c r="I315" s="63" t="s">
        <v>538</v>
      </c>
      <c r="J315" s="877"/>
      <c r="K315" s="803"/>
      <c r="L315" s="750"/>
      <c r="M315" s="806"/>
      <c r="N315" s="797"/>
      <c r="O315" s="811"/>
      <c r="P315" s="816"/>
      <c r="Q315" s="816"/>
      <c r="R315" s="816"/>
      <c r="S315" s="744"/>
      <c r="T315" s="744"/>
      <c r="U315" s="744"/>
      <c r="V315" s="744"/>
      <c r="W315" s="744"/>
      <c r="X315" s="744"/>
      <c r="Y315" s="750"/>
      <c r="Z315" s="744"/>
      <c r="AA315" s="750"/>
      <c r="AB315" s="758"/>
      <c r="AC315" s="760"/>
      <c r="AD315" s="760"/>
      <c r="AE315" s="763"/>
      <c r="AF315" s="750"/>
      <c r="AG315" s="750"/>
      <c r="AH315" s="750"/>
      <c r="AI315" s="859"/>
      <c r="AJ315" s="835"/>
      <c r="AK315" s="838"/>
      <c r="AL315" s="838"/>
      <c r="AM315" s="857"/>
      <c r="AN315" s="863"/>
      <c r="AO315" s="867"/>
      <c r="AP315" s="816"/>
      <c r="AQ315" s="816"/>
      <c r="AR315" s="816"/>
      <c r="AS315" s="816"/>
      <c r="AT315" s="816"/>
      <c r="AU315" s="816"/>
      <c r="AV315" s="816"/>
      <c r="AW315" s="816"/>
      <c r="AX315" s="816"/>
      <c r="AY315" s="816"/>
      <c r="AZ315" s="854"/>
      <c r="BA315" s="833"/>
      <c r="BB315" s="831"/>
      <c r="BC315" s="831"/>
      <c r="BD315" s="831"/>
      <c r="BE315" s="824"/>
    </row>
    <row r="316" spans="1:57" ht="14.25" customHeight="1" thickBot="1">
      <c r="A316" s="789"/>
      <c r="B316" s="783"/>
      <c r="C316" s="750"/>
      <c r="D316" s="873"/>
      <c r="E316" s="797"/>
      <c r="F316" s="873"/>
      <c r="G316" s="797"/>
      <c r="H316" s="864" t="s">
        <v>581</v>
      </c>
      <c r="I316" s="63" t="s">
        <v>538</v>
      </c>
      <c r="J316" s="877"/>
      <c r="K316" s="803"/>
      <c r="L316" s="750"/>
      <c r="M316" s="806"/>
      <c r="N316" s="797"/>
      <c r="O316" s="811"/>
      <c r="P316" s="816"/>
      <c r="Q316" s="816"/>
      <c r="R316" s="816"/>
      <c r="S316" s="744"/>
      <c r="T316" s="744"/>
      <c r="U316" s="744"/>
      <c r="V316" s="744"/>
      <c r="W316" s="744"/>
      <c r="X316" s="744"/>
      <c r="Y316" s="750"/>
      <c r="Z316" s="744"/>
      <c r="AA316" s="750"/>
      <c r="AB316" s="758"/>
      <c r="AC316" s="760"/>
      <c r="AD316" s="760"/>
      <c r="AE316" s="763"/>
      <c r="AF316" s="750"/>
      <c r="AG316" s="750"/>
      <c r="AH316" s="750"/>
      <c r="AI316" s="859"/>
      <c r="AJ316" s="835"/>
      <c r="AK316" s="838"/>
      <c r="AL316" s="838"/>
      <c r="AM316" s="857"/>
      <c r="AN316" s="863"/>
      <c r="AO316" s="867"/>
      <c r="AP316" s="816"/>
      <c r="AQ316" s="816"/>
      <c r="AR316" s="816"/>
      <c r="AS316" s="816"/>
      <c r="AT316" s="816"/>
      <c r="AU316" s="816"/>
      <c r="AV316" s="816"/>
      <c r="AW316" s="816"/>
      <c r="AX316" s="816"/>
      <c r="AY316" s="816"/>
      <c r="AZ316" s="854"/>
      <c r="BA316" s="833"/>
      <c r="BB316" s="831"/>
      <c r="BC316" s="831"/>
      <c r="BD316" s="831"/>
      <c r="BE316" s="824"/>
    </row>
    <row r="317" spans="1:57" ht="13.5" customHeight="1" thickBot="1">
      <c r="A317" s="789"/>
      <c r="B317" s="783"/>
      <c r="C317" s="750"/>
      <c r="D317" s="873"/>
      <c r="E317" s="797"/>
      <c r="F317" s="873"/>
      <c r="G317" s="797"/>
      <c r="H317" s="865"/>
      <c r="I317" s="63" t="s">
        <v>538</v>
      </c>
      <c r="J317" s="877"/>
      <c r="K317" s="803"/>
      <c r="L317" s="750"/>
      <c r="M317" s="806"/>
      <c r="N317" s="797"/>
      <c r="O317" s="811"/>
      <c r="P317" s="816"/>
      <c r="Q317" s="816"/>
      <c r="R317" s="816"/>
      <c r="S317" s="744"/>
      <c r="T317" s="744"/>
      <c r="U317" s="744"/>
      <c r="V317" s="744"/>
      <c r="W317" s="744"/>
      <c r="X317" s="744"/>
      <c r="Y317" s="750"/>
      <c r="Z317" s="744"/>
      <c r="AA317" s="750"/>
      <c r="AB317" s="758"/>
      <c r="AC317" s="760"/>
      <c r="AD317" s="760"/>
      <c r="AE317" s="763"/>
      <c r="AF317" s="750"/>
      <c r="AG317" s="750"/>
      <c r="AH317" s="750"/>
      <c r="AI317" s="859"/>
      <c r="AJ317" s="835"/>
      <c r="AK317" s="838"/>
      <c r="AL317" s="838"/>
      <c r="AM317" s="857"/>
      <c r="AN317" s="863"/>
      <c r="AO317" s="867"/>
      <c r="AP317" s="816"/>
      <c r="AQ317" s="816"/>
      <c r="AR317" s="816"/>
      <c r="AS317" s="816"/>
      <c r="AT317" s="816"/>
      <c r="AU317" s="816"/>
      <c r="AV317" s="816"/>
      <c r="AW317" s="816"/>
      <c r="AX317" s="816"/>
      <c r="AY317" s="816"/>
      <c r="AZ317" s="854"/>
      <c r="BA317" s="833"/>
      <c r="BB317" s="831"/>
      <c r="BC317" s="831"/>
      <c r="BD317" s="831"/>
      <c r="BE317" s="824"/>
    </row>
    <row r="318" spans="1:57" ht="18.75" customHeight="1" thickBot="1">
      <c r="A318" s="789"/>
      <c r="B318" s="783"/>
      <c r="C318" s="750"/>
      <c r="D318" s="873"/>
      <c r="E318" s="797"/>
      <c r="F318" s="873"/>
      <c r="G318" s="797"/>
      <c r="H318" s="879" t="s">
        <v>582</v>
      </c>
      <c r="I318" s="63" t="s">
        <v>538</v>
      </c>
      <c r="J318" s="877"/>
      <c r="K318" s="803"/>
      <c r="L318" s="750"/>
      <c r="M318" s="806"/>
      <c r="N318" s="797"/>
      <c r="O318" s="811"/>
      <c r="P318" s="816"/>
      <c r="Q318" s="816"/>
      <c r="R318" s="816"/>
      <c r="S318" s="744"/>
      <c r="T318" s="744"/>
      <c r="U318" s="744"/>
      <c r="V318" s="744"/>
      <c r="W318" s="744"/>
      <c r="X318" s="744"/>
      <c r="Y318" s="750"/>
      <c r="Z318" s="744"/>
      <c r="AA318" s="750"/>
      <c r="AB318" s="758"/>
      <c r="AC318" s="760"/>
      <c r="AD318" s="760"/>
      <c r="AE318" s="763"/>
      <c r="AF318" s="750"/>
      <c r="AG318" s="750"/>
      <c r="AH318" s="750"/>
      <c r="AI318" s="859"/>
      <c r="AJ318" s="835"/>
      <c r="AK318" s="838"/>
      <c r="AL318" s="838"/>
      <c r="AM318" s="857"/>
      <c r="AN318" s="863"/>
      <c r="AO318" s="867"/>
      <c r="AP318" s="816"/>
      <c r="AQ318" s="816"/>
      <c r="AR318" s="816"/>
      <c r="AS318" s="816"/>
      <c r="AT318" s="816"/>
      <c r="AU318" s="816"/>
      <c r="AV318" s="816"/>
      <c r="AW318" s="816"/>
      <c r="AX318" s="816"/>
      <c r="AY318" s="816"/>
      <c r="AZ318" s="854"/>
      <c r="BA318" s="833"/>
      <c r="BB318" s="831"/>
      <c r="BC318" s="831"/>
      <c r="BD318" s="831"/>
      <c r="BE318" s="824"/>
    </row>
    <row r="319" spans="1:57" ht="57" customHeight="1" thickBot="1">
      <c r="A319" s="790"/>
      <c r="B319" s="784"/>
      <c r="C319" s="765"/>
      <c r="D319" s="874"/>
      <c r="E319" s="798"/>
      <c r="F319" s="874"/>
      <c r="G319" s="798"/>
      <c r="H319" s="880"/>
      <c r="I319" s="63" t="s">
        <v>538</v>
      </c>
      <c r="J319" s="878"/>
      <c r="K319" s="804"/>
      <c r="L319" s="750"/>
      <c r="M319" s="807"/>
      <c r="N319" s="798"/>
      <c r="O319" s="811"/>
      <c r="P319" s="816"/>
      <c r="Q319" s="816"/>
      <c r="R319" s="816"/>
      <c r="S319" s="745"/>
      <c r="T319" s="745"/>
      <c r="U319" s="753"/>
      <c r="V319" s="745"/>
      <c r="W319" s="745"/>
      <c r="X319" s="745"/>
      <c r="Y319" s="765"/>
      <c r="Z319" s="745"/>
      <c r="AA319" s="765"/>
      <c r="AB319" s="759"/>
      <c r="AC319" s="760"/>
      <c r="AD319" s="760"/>
      <c r="AE319" s="764"/>
      <c r="AF319" s="765"/>
      <c r="AG319" s="765"/>
      <c r="AH319" s="750"/>
      <c r="AI319" s="860"/>
      <c r="AJ319" s="836"/>
      <c r="AK319" s="839"/>
      <c r="AL319" s="839"/>
      <c r="AM319" s="858"/>
      <c r="AN319" s="863"/>
      <c r="AO319" s="868"/>
      <c r="AP319" s="853"/>
      <c r="AQ319" s="853"/>
      <c r="AR319" s="853"/>
      <c r="AS319" s="853"/>
      <c r="AT319" s="853"/>
      <c r="AU319" s="853"/>
      <c r="AV319" s="853"/>
      <c r="AW319" s="853"/>
      <c r="AX319" s="853"/>
      <c r="AY319" s="853"/>
      <c r="AZ319" s="855"/>
      <c r="BA319" s="843"/>
      <c r="BB319" s="832"/>
      <c r="BC319" s="832"/>
      <c r="BD319" s="832"/>
      <c r="BE319" s="825"/>
    </row>
    <row r="320" spans="1:57" ht="46.5" customHeight="1" thickBot="1">
      <c r="A320" s="788">
        <v>11</v>
      </c>
      <c r="B320" s="1116" t="s">
        <v>739</v>
      </c>
      <c r="C320" s="749" t="s">
        <v>740</v>
      </c>
      <c r="D320" s="872" t="s">
        <v>533</v>
      </c>
      <c r="E320" s="749" t="s">
        <v>741</v>
      </c>
      <c r="F320" s="872" t="s">
        <v>742</v>
      </c>
      <c r="G320" s="796" t="s">
        <v>536</v>
      </c>
      <c r="H320" s="28" t="s">
        <v>537</v>
      </c>
      <c r="I320" s="63" t="s">
        <v>538</v>
      </c>
      <c r="J320" s="876">
        <f>COUNTIF(I320:I345,[3]DATOS!$D$24)</f>
        <v>26</v>
      </c>
      <c r="K320" s="802" t="str">
        <f>+IF(AND(J320&lt;6,J320&gt;0),"Moderado",IF(AND(J320&lt;12,J320&gt;5),"Mayor",IF(AND(J320&lt;20,J320&gt;11),"Catastrófico","Responda las Preguntas de Impacto")))</f>
        <v>Responda las Preguntas de Impacto</v>
      </c>
      <c r="L320" s="749" t="str">
        <f>IF(AND(EXACT(G320,"Rara vez"),(EXACT(K320,"Moderado"))),"Moderado",IF(AND(EXACT(G320,"Rara vez"),(EXACT(K320,"Mayor"))),"Alto",IF(AND(EXACT(G320,"Rara vez"),(EXACT(K320,"Catastrófico"))),"Extremo",IF(AND(EXACT(G320,"Improbable"),(EXACT(K320,"Moderado"))),"Moderado",IF(AND(EXACT(G320,"Improbable"),(EXACT(K320,"Mayor"))),"Alto",IF(AND(EXACT(G320,"Improbable"),(EXACT(K320,"Catastrófico"))),"Extremo",IF(AND(EXACT(G320,"Posible"),(EXACT(K320,"Moderado"))),"Alto",IF(AND(EXACT(G320,"Posible"),(EXACT(K320,"Mayor"))),"Extremo",IF(AND(EXACT(G320,"Posible"),(EXACT(K320,"Catastrófico"))),"Extremo",IF(AND(EXACT(G320,"Probable"),(EXACT(K320,"Moderado"))),"Alto",IF(AND(EXACT(G320,"Probable"),(EXACT(K320,"Mayor"))),"Extremo",IF(AND(EXACT(G320,"Probable"),(EXACT(K320,"Catastrófico"))),"Extremo",IF(AND(EXACT(G320,"Casi Seguro"),(EXACT(K320,"Moderado"))),"Extremo",IF(AND(EXACT(G320,"Casi Seguro"),(EXACT(K320,"Mayor"))),"Extremo",IF(AND(EXACT(G320,"Casi Seguro"),(EXACT(K320,"Catastrófico"))),"Extremo","")))))))))))))))</f>
        <v/>
      </c>
      <c r="M320" s="805" t="str">
        <f>IF(EXACT(L320,"Bajo"),"Evitar el Riesgo, Reducir el Riesgo, Compartir el Riesg",IF(EXACT(L320,"Moderado"),"Evitar el Riesgo, Reducir el Riesgo, Compartir el Riesgo",IF(EXACT(L320,"Alto"),"Evitar el Riesgo, Reducir el Riesgo, Compartir el Riesgo",IF(EXACT(L320,"extremo"),"Evitar el Riesgo, Reducir el Riesgo, Compartir el Riesgo",""))))</f>
        <v/>
      </c>
      <c r="N320" s="887" t="s">
        <v>743</v>
      </c>
      <c r="O320" s="810" t="s">
        <v>540</v>
      </c>
      <c r="P320" s="26" t="s">
        <v>541</v>
      </c>
      <c r="Q320" s="22" t="s">
        <v>542</v>
      </c>
      <c r="R320" s="22">
        <f>+IFERROR(VLOOKUP(Q320,[12]DATOS!$E$2:$F$17,2,FALSE),"")</f>
        <v>15</v>
      </c>
      <c r="S320" s="812">
        <f>SUM(R320:R327)</f>
        <v>100</v>
      </c>
      <c r="T320" s="816" t="str">
        <f>+IF(AND(S320&lt;=100,S320&gt;=96),"Fuerte",IF(AND(S320&lt;=95,S320&gt;=86),"Moderado",IF(AND(S320&lt;=85,J320&gt;=0),"Débil"," ")))</f>
        <v>Fuerte</v>
      </c>
      <c r="U320" s="816" t="s">
        <v>543</v>
      </c>
      <c r="V320" s="816" t="str">
        <f>IF(AND(EXACT(T320,"Fuerte"),(EXACT(U320,"Fuerte"))),"Fuerte",IF(AND(EXACT(T320,"Fuerte"),(EXACT(U320,"Moderado"))),"Moderado",IF(AND(EXACT(T320,"Fuerte"),(EXACT(U320,"Débil"))),"Débil",IF(AND(EXACT(T320,"Moderado"),(EXACT(U320,"Fuerte"))),"Moderado",IF(AND(EXACT(T320,"Moderado"),(EXACT(U320,"Moderado"))),"Moderado",IF(AND(EXACT(T320,"Moderado"),(EXACT(U320,"Débil"))),"Débil",IF(AND(EXACT(T320,"Débil"),(EXACT(U320,"Fuerte"))),"Débil",IF(AND(EXACT(T320,"Débil"),(EXACT(U320,"Moderado"))),"Débil",IF(AND(EXACT(T320,"Débil"),(EXACT(U320,"Débil"))),"Débil",)))))))))</f>
        <v>Fuerte</v>
      </c>
      <c r="W320" s="816">
        <f>IF(V320="Fuerte",100,IF(V320="Moderado",50,IF(V320="Débil",0)))</f>
        <v>100</v>
      </c>
      <c r="X320" s="743">
        <f>AVERAGE(W320:W345)</f>
        <v>100</v>
      </c>
      <c r="Y320" s="743" t="s">
        <v>744</v>
      </c>
      <c r="Z320" s="743" t="s">
        <v>597</v>
      </c>
      <c r="AA320" s="761" t="s">
        <v>745</v>
      </c>
      <c r="AB320" s="893" t="str">
        <f>+IF(X320=100,"Fuerte",IF(AND(X320&lt;=99,X320&gt;=50),"Moderado",IF(X320&lt;50,"Débil"," ")))</f>
        <v>Fuerte</v>
      </c>
      <c r="AC320" s="760" t="s">
        <v>547</v>
      </c>
      <c r="AD320" s="760" t="s">
        <v>547</v>
      </c>
      <c r="AE320" s="762" t="str">
        <f>IF(AND(OR(AD320="Directamente",AD320="Indirectamente",AD320="No Disminuye"),(AB320="Fuerte"),(AC320="Directamente"),(OR(G320="Rara vez",G320="Improbable",G320="Posible"))),"Rara vez",IF(AND(OR(AD320="Directamente",AD320="Indirectamente",AD320="No Disminuye"),(AB320="Fuerte"),(AC320="Directamente"),(G320="Probable")),"Improbable",IF(AND(OR(AD320="Directamente",AD320="Indirectamente",AD320="No Disminuye"),(AB320="Fuerte"),(AC320="Directamente"),(G320="Casi Seguro")),"Posible",IF(AND(AD320="Directamente",AC320="No disminuye",AB320="Fuerte"),G320,IF(AND(OR(AD320="Directamente",AD320="Indirectamente",AD320="No Disminuye"),AB320="Moderado",AC320="Directamente",(OR(G320="Rara vez",G320="Improbable"))),"Rara vez",IF(AND(OR(AD320="Directamente",AD320="Indirectamente",AD320="No Disminuye"),(AB320="Moderado"),(AC320="Directamente"),(G320="Posible")),"Improbable",IF(AND(OR(AD320="Directamente",AD320="Indirectamente",AD320="No Disminuye"),(AB320="Moderado"),(AC320="Directamente"),(G320="Probable")),"Posible",IF(AND(OR(AD320="Directamente",AD320="Indirectamente",AD320="No Disminuye"),(AB320="Moderado"),(AC320="Directamente"),(G320="Casi Seguro")),"Probable",IF(AND(AD320="Directamente",AC320="No disminuye",AB320="Moderado"),G320,IF(AB320="Débil",G320," ESTA COMBINACION NO ESTÁ CONTEMPLADA EN LA METODOLOGÍA "))))))))))</f>
        <v>Rara vez</v>
      </c>
      <c r="AF320" s="749" t="str">
        <f>IF(AND(OR(AD320="Directamente",AD320="Indirectamente",AD320="No Disminuye"),AB320="Moderado",AC320="Directamente",(OR(G320="Raro",G320="Improbable"))),"Raro",IF(AND(OR(AD320="Directamente",AD320="Indirectamente",AD320="No Disminuye"),(AB320="Moderado"),(AC320="Directamente"),(G320="Posible")),"Improbable",IF(AND(OR(AD320="Directamente",AD320="Indirectamente",AD320="No Disminuye"),(AB320="Moderado"),(AC320="Directamente"),(G320="Probable")),"Posible",IF(AND(OR(AD320="Directamente",AD320="Indirectamente",AD320="No Disminuye"),(AB320="Moderado"),(AC320="Directamente"),(G320="Casi Seguro")),"Probable",IF(AND(AD320="Directamente",AC320="No disminuye",AB320="Moderado"),G320," ")))))</f>
        <v xml:space="preserve"> </v>
      </c>
      <c r="AG320" s="749" t="str">
        <f>K320</f>
        <v>Responda las Preguntas de Impacto</v>
      </c>
      <c r="AH320" s="749" t="str">
        <f>IF(AND(EXACT(AE320,"Rara vez"),(EXACT(AG320,"Moderado"))),"Moderado",IF(AND(EXACT(AE320,"Rara vez"),(EXACT(AG320,"Mayor"))),"Alto",IF(AND(EXACT(AE320,"Rara vez"),(EXACT(AG320,"Catastrófico"))),"Extremo",IF(AND(EXACT(AE320,"Improbable"),(EXACT(AG320,"Moderado"))),"Moderado",IF(AND(EXACT(AE320,"Improbable"),(EXACT(AG320,"Mayor"))),"Alto",IF(AND(EXACT(AE320,"Improbable"),(EXACT(AG320,"Catastrófico"))),"Extremo",IF(AND(EXACT(AE320,"Posible"),(EXACT(AG320,"Moderado"))),"Alto",IF(AND(EXACT(AE320,"Posible"),(EXACT(AG320,"Mayor"))),"Extremo",IF(AND(EXACT(AE320,"Posible"),(EXACT(AG320,"Catastrófico"))),"Extremo",IF(AND(EXACT(AE320,"Probable"),(EXACT(AG320,"Moderado"))),"Alto",IF(AND(EXACT(AE320,"Probable"),(EXACT(AG320,"Mayor"))),"Extremo",IF(AND(EXACT(AE320,"Probable"),(EXACT(AG320,"Catastrófico"))),"Extremo",IF(AND(EXACT(AE320,"Casi Seguro"),(EXACT(AG320,"Moderado"))),"Extremo",IF(AND(EXACT(AE320,"Casi Seguro"),(EXACT(AG320,"Mayor"))),"Extremo",IF(AND(EXACT(AE320,"Casi Seguro"),(EXACT(AG320,"Catastrófico"))),"Extremo","")))))))))))))))</f>
        <v/>
      </c>
      <c r="AI320" s="766" t="str">
        <f>IF(EXACT(AH320,"Bajo"),"Evitar el Riesgo, Reducir el Riesgo, Compartir el Riesgo",IF(EXACT(AH320,"Moderado"),"Evitar el Riesgo, Reducir el Riesgo, Compartir el Riesgo",IF(EXACT(AH320,"Alto"),"Evitar el Riesgo, Reducir el Riesgo, Compartir el Riesgo",IF(EXACT(AH320,"Extremo"),"Evitar el Riesgo, Reducir el Riesgo, Compartir el Riesgo",""))))</f>
        <v/>
      </c>
      <c r="AJ320" s="907" t="s">
        <v>746</v>
      </c>
      <c r="AK320" s="771">
        <v>43466</v>
      </c>
      <c r="AL320" s="786">
        <v>43830</v>
      </c>
      <c r="AM320" s="774" t="s">
        <v>672</v>
      </c>
      <c r="AN320" s="894" t="s">
        <v>747</v>
      </c>
      <c r="AO320" s="850"/>
      <c r="AP320" s="748"/>
      <c r="AQ320" s="748"/>
      <c r="AR320" s="748"/>
      <c r="AS320" s="748"/>
      <c r="AT320" s="748"/>
      <c r="AU320" s="748"/>
      <c r="AV320" s="748"/>
      <c r="AW320" s="748"/>
      <c r="AX320" s="748"/>
      <c r="AY320" s="748"/>
      <c r="AZ320" s="840"/>
      <c r="BA320" s="826"/>
      <c r="BB320" s="844"/>
      <c r="BC320" s="844"/>
      <c r="BD320" s="844"/>
      <c r="BE320" s="847"/>
    </row>
    <row r="321" spans="1:57" ht="30" customHeight="1" thickBot="1">
      <c r="A321" s="789"/>
      <c r="B321" s="783"/>
      <c r="C321" s="750"/>
      <c r="D321" s="873"/>
      <c r="E321" s="750"/>
      <c r="F321" s="873"/>
      <c r="G321" s="797"/>
      <c r="H321" s="24" t="s">
        <v>552</v>
      </c>
      <c r="I321" s="63" t="s">
        <v>538</v>
      </c>
      <c r="J321" s="877"/>
      <c r="K321" s="803"/>
      <c r="L321" s="750"/>
      <c r="M321" s="806"/>
      <c r="N321" s="870"/>
      <c r="O321" s="811"/>
      <c r="P321" s="26" t="s">
        <v>553</v>
      </c>
      <c r="Q321" s="22" t="s">
        <v>554</v>
      </c>
      <c r="R321" s="22">
        <f>+IFERROR(VLOOKUP(Q321,[12]DATOS!$E$2:$F$17,2,FALSE),"")</f>
        <v>15</v>
      </c>
      <c r="S321" s="813"/>
      <c r="T321" s="816"/>
      <c r="U321" s="816"/>
      <c r="V321" s="816"/>
      <c r="W321" s="816"/>
      <c r="X321" s="744"/>
      <c r="Y321" s="744"/>
      <c r="Z321" s="744"/>
      <c r="AA321" s="891"/>
      <c r="AB321" s="758"/>
      <c r="AC321" s="760"/>
      <c r="AD321" s="760"/>
      <c r="AE321" s="763"/>
      <c r="AF321" s="750"/>
      <c r="AG321" s="750"/>
      <c r="AH321" s="750"/>
      <c r="AI321" s="767"/>
      <c r="AJ321" s="770"/>
      <c r="AK321" s="772"/>
      <c r="AL321" s="772"/>
      <c r="AM321" s="775"/>
      <c r="AN321" s="859"/>
      <c r="AO321" s="851"/>
      <c r="AP321" s="744"/>
      <c r="AQ321" s="744"/>
      <c r="AR321" s="744"/>
      <c r="AS321" s="744"/>
      <c r="AT321" s="744"/>
      <c r="AU321" s="744"/>
      <c r="AV321" s="744"/>
      <c r="AW321" s="744"/>
      <c r="AX321" s="744"/>
      <c r="AY321" s="744"/>
      <c r="AZ321" s="841"/>
      <c r="BA321" s="827"/>
      <c r="BB321" s="845"/>
      <c r="BC321" s="845"/>
      <c r="BD321" s="845"/>
      <c r="BE321" s="848"/>
    </row>
    <row r="322" spans="1:57" ht="30" customHeight="1" thickBot="1">
      <c r="A322" s="789"/>
      <c r="B322" s="783"/>
      <c r="C322" s="750"/>
      <c r="D322" s="873"/>
      <c r="E322" s="750"/>
      <c r="F322" s="873"/>
      <c r="G322" s="797"/>
      <c r="H322" s="24" t="s">
        <v>555</v>
      </c>
      <c r="I322" s="63" t="s">
        <v>538</v>
      </c>
      <c r="J322" s="877"/>
      <c r="K322" s="803"/>
      <c r="L322" s="750"/>
      <c r="M322" s="806"/>
      <c r="N322" s="870"/>
      <c r="O322" s="811"/>
      <c r="P322" s="26" t="s">
        <v>556</v>
      </c>
      <c r="Q322" s="22" t="s">
        <v>557</v>
      </c>
      <c r="R322" s="22">
        <f>+IFERROR(VLOOKUP(Q322,[12]DATOS!$E$2:$F$17,2,FALSE),"")</f>
        <v>15</v>
      </c>
      <c r="S322" s="813"/>
      <c r="T322" s="816"/>
      <c r="U322" s="816"/>
      <c r="V322" s="816"/>
      <c r="W322" s="816"/>
      <c r="X322" s="744"/>
      <c r="Y322" s="744"/>
      <c r="Z322" s="744"/>
      <c r="AA322" s="891"/>
      <c r="AB322" s="758"/>
      <c r="AC322" s="760"/>
      <c r="AD322" s="760"/>
      <c r="AE322" s="763"/>
      <c r="AF322" s="750"/>
      <c r="AG322" s="750"/>
      <c r="AH322" s="750"/>
      <c r="AI322" s="767"/>
      <c r="AJ322" s="770"/>
      <c r="AK322" s="772"/>
      <c r="AL322" s="772"/>
      <c r="AM322" s="775"/>
      <c r="AN322" s="859"/>
      <c r="AO322" s="851"/>
      <c r="AP322" s="744"/>
      <c r="AQ322" s="744"/>
      <c r="AR322" s="744"/>
      <c r="AS322" s="744"/>
      <c r="AT322" s="744"/>
      <c r="AU322" s="744"/>
      <c r="AV322" s="744"/>
      <c r="AW322" s="744"/>
      <c r="AX322" s="744"/>
      <c r="AY322" s="744"/>
      <c r="AZ322" s="841"/>
      <c r="BA322" s="827"/>
      <c r="BB322" s="845"/>
      <c r="BC322" s="845"/>
      <c r="BD322" s="845"/>
      <c r="BE322" s="848"/>
    </row>
    <row r="323" spans="1:57" ht="30" customHeight="1" thickBot="1">
      <c r="A323" s="789"/>
      <c r="B323" s="783"/>
      <c r="C323" s="750"/>
      <c r="D323" s="873"/>
      <c r="E323" s="750"/>
      <c r="F323" s="873"/>
      <c r="G323" s="797"/>
      <c r="H323" s="24" t="s">
        <v>558</v>
      </c>
      <c r="I323" s="63" t="s">
        <v>538</v>
      </c>
      <c r="J323" s="877"/>
      <c r="K323" s="803"/>
      <c r="L323" s="750"/>
      <c r="M323" s="806"/>
      <c r="N323" s="870"/>
      <c r="O323" s="811"/>
      <c r="P323" s="26" t="s">
        <v>560</v>
      </c>
      <c r="Q323" s="22" t="s">
        <v>561</v>
      </c>
      <c r="R323" s="22">
        <f>+IFERROR(VLOOKUP(Q323,[12]DATOS!$E$2:$F$17,2,FALSE),"")</f>
        <v>15</v>
      </c>
      <c r="S323" s="813"/>
      <c r="T323" s="816"/>
      <c r="U323" s="816"/>
      <c r="V323" s="816"/>
      <c r="W323" s="816"/>
      <c r="X323" s="744"/>
      <c r="Y323" s="744"/>
      <c r="Z323" s="744"/>
      <c r="AA323" s="891"/>
      <c r="AB323" s="758"/>
      <c r="AC323" s="760"/>
      <c r="AD323" s="760"/>
      <c r="AE323" s="763"/>
      <c r="AF323" s="750"/>
      <c r="AG323" s="750"/>
      <c r="AH323" s="750"/>
      <c r="AI323" s="767"/>
      <c r="AJ323" s="770"/>
      <c r="AK323" s="772"/>
      <c r="AL323" s="772"/>
      <c r="AM323" s="775"/>
      <c r="AN323" s="859"/>
      <c r="AO323" s="851"/>
      <c r="AP323" s="744"/>
      <c r="AQ323" s="744"/>
      <c r="AR323" s="744"/>
      <c r="AS323" s="744"/>
      <c r="AT323" s="744"/>
      <c r="AU323" s="744"/>
      <c r="AV323" s="744"/>
      <c r="AW323" s="744"/>
      <c r="AX323" s="744"/>
      <c r="AY323" s="744"/>
      <c r="AZ323" s="841"/>
      <c r="BA323" s="827"/>
      <c r="BB323" s="845"/>
      <c r="BC323" s="845"/>
      <c r="BD323" s="845"/>
      <c r="BE323" s="848"/>
    </row>
    <row r="324" spans="1:57" ht="30" customHeight="1" thickBot="1">
      <c r="A324" s="789"/>
      <c r="B324" s="783"/>
      <c r="C324" s="750"/>
      <c r="D324" s="873"/>
      <c r="E324" s="750"/>
      <c r="F324" s="873"/>
      <c r="G324" s="797"/>
      <c r="H324" s="24" t="s">
        <v>562</v>
      </c>
      <c r="I324" s="63" t="s">
        <v>538</v>
      </c>
      <c r="J324" s="877"/>
      <c r="K324" s="803"/>
      <c r="L324" s="750"/>
      <c r="M324" s="806"/>
      <c r="N324" s="870"/>
      <c r="O324" s="811"/>
      <c r="P324" s="26" t="s">
        <v>563</v>
      </c>
      <c r="Q324" s="22" t="s">
        <v>564</v>
      </c>
      <c r="R324" s="22">
        <f>+IFERROR(VLOOKUP(Q324,[12]DATOS!$E$2:$F$17,2,FALSE),"")</f>
        <v>15</v>
      </c>
      <c r="S324" s="813"/>
      <c r="T324" s="816"/>
      <c r="U324" s="816"/>
      <c r="V324" s="816"/>
      <c r="W324" s="816"/>
      <c r="X324" s="744"/>
      <c r="Y324" s="744"/>
      <c r="Z324" s="744"/>
      <c r="AA324" s="891"/>
      <c r="AB324" s="758"/>
      <c r="AC324" s="760"/>
      <c r="AD324" s="760"/>
      <c r="AE324" s="763"/>
      <c r="AF324" s="750"/>
      <c r="AG324" s="750"/>
      <c r="AH324" s="750"/>
      <c r="AI324" s="767"/>
      <c r="AJ324" s="770"/>
      <c r="AK324" s="772"/>
      <c r="AL324" s="772"/>
      <c r="AM324" s="775"/>
      <c r="AN324" s="859"/>
      <c r="AO324" s="851"/>
      <c r="AP324" s="744"/>
      <c r="AQ324" s="744"/>
      <c r="AR324" s="744"/>
      <c r="AS324" s="744"/>
      <c r="AT324" s="744"/>
      <c r="AU324" s="744"/>
      <c r="AV324" s="744"/>
      <c r="AW324" s="744"/>
      <c r="AX324" s="744"/>
      <c r="AY324" s="744"/>
      <c r="AZ324" s="841"/>
      <c r="BA324" s="827"/>
      <c r="BB324" s="845"/>
      <c r="BC324" s="845"/>
      <c r="BD324" s="845"/>
      <c r="BE324" s="848"/>
    </row>
    <row r="325" spans="1:57" ht="30" customHeight="1" thickBot="1">
      <c r="A325" s="789"/>
      <c r="B325" s="783"/>
      <c r="C325" s="750"/>
      <c r="D325" s="873"/>
      <c r="E325" s="750"/>
      <c r="F325" s="873"/>
      <c r="G325" s="797"/>
      <c r="H325" s="24" t="s">
        <v>565</v>
      </c>
      <c r="I325" s="63" t="s">
        <v>538</v>
      </c>
      <c r="J325" s="877"/>
      <c r="K325" s="803"/>
      <c r="L325" s="750"/>
      <c r="M325" s="806"/>
      <c r="N325" s="870"/>
      <c r="O325" s="811"/>
      <c r="P325" s="27" t="s">
        <v>566</v>
      </c>
      <c r="Q325" s="22" t="s">
        <v>567</v>
      </c>
      <c r="R325" s="22">
        <f>+IFERROR(VLOOKUP(Q325,[12]DATOS!$E$2:$F$17,2,FALSE),"")</f>
        <v>15</v>
      </c>
      <c r="S325" s="813"/>
      <c r="T325" s="816"/>
      <c r="U325" s="816"/>
      <c r="V325" s="816"/>
      <c r="W325" s="816"/>
      <c r="X325" s="744"/>
      <c r="Y325" s="744"/>
      <c r="Z325" s="744"/>
      <c r="AA325" s="891"/>
      <c r="AB325" s="758"/>
      <c r="AC325" s="760"/>
      <c r="AD325" s="760"/>
      <c r="AE325" s="763"/>
      <c r="AF325" s="750"/>
      <c r="AG325" s="750"/>
      <c r="AH325" s="750"/>
      <c r="AI325" s="767"/>
      <c r="AJ325" s="770"/>
      <c r="AK325" s="772"/>
      <c r="AL325" s="772"/>
      <c r="AM325" s="775"/>
      <c r="AN325" s="859"/>
      <c r="AO325" s="851"/>
      <c r="AP325" s="744"/>
      <c r="AQ325" s="744"/>
      <c r="AR325" s="744"/>
      <c r="AS325" s="744"/>
      <c r="AT325" s="744"/>
      <c r="AU325" s="744"/>
      <c r="AV325" s="744"/>
      <c r="AW325" s="744"/>
      <c r="AX325" s="744"/>
      <c r="AY325" s="744"/>
      <c r="AZ325" s="841"/>
      <c r="BA325" s="827"/>
      <c r="BB325" s="845"/>
      <c r="BC325" s="845"/>
      <c r="BD325" s="845"/>
      <c r="BE325" s="848"/>
    </row>
    <row r="326" spans="1:57" ht="30" customHeight="1" thickBot="1">
      <c r="A326" s="789"/>
      <c r="B326" s="783"/>
      <c r="C326" s="750"/>
      <c r="D326" s="873"/>
      <c r="E326" s="750"/>
      <c r="F326" s="873"/>
      <c r="G326" s="797"/>
      <c r="H326" s="24" t="s">
        <v>568</v>
      </c>
      <c r="I326" s="63" t="s">
        <v>538</v>
      </c>
      <c r="J326" s="877"/>
      <c r="K326" s="803"/>
      <c r="L326" s="750"/>
      <c r="M326" s="806"/>
      <c r="N326" s="870"/>
      <c r="O326" s="811"/>
      <c r="P326" s="26" t="s">
        <v>569</v>
      </c>
      <c r="Q326" s="26" t="s">
        <v>570</v>
      </c>
      <c r="R326" s="26">
        <f>+IFERROR(VLOOKUP(Q326,[12]DATOS!$E$2:$F$17,2,FALSE),"")</f>
        <v>10</v>
      </c>
      <c r="S326" s="813"/>
      <c r="T326" s="816"/>
      <c r="U326" s="816"/>
      <c r="V326" s="816"/>
      <c r="W326" s="816"/>
      <c r="X326" s="744"/>
      <c r="Y326" s="744"/>
      <c r="Z326" s="744"/>
      <c r="AA326" s="891"/>
      <c r="AB326" s="758"/>
      <c r="AC326" s="760"/>
      <c r="AD326" s="760"/>
      <c r="AE326" s="763"/>
      <c r="AF326" s="750"/>
      <c r="AG326" s="750"/>
      <c r="AH326" s="750"/>
      <c r="AI326" s="767"/>
      <c r="AJ326" s="770"/>
      <c r="AK326" s="772"/>
      <c r="AL326" s="772"/>
      <c r="AM326" s="775"/>
      <c r="AN326" s="859"/>
      <c r="AO326" s="851"/>
      <c r="AP326" s="744"/>
      <c r="AQ326" s="744"/>
      <c r="AR326" s="744"/>
      <c r="AS326" s="744"/>
      <c r="AT326" s="744"/>
      <c r="AU326" s="744"/>
      <c r="AV326" s="744"/>
      <c r="AW326" s="744"/>
      <c r="AX326" s="744"/>
      <c r="AY326" s="744"/>
      <c r="AZ326" s="841"/>
      <c r="BA326" s="827"/>
      <c r="BB326" s="845"/>
      <c r="BC326" s="845"/>
      <c r="BD326" s="845"/>
      <c r="BE326" s="848"/>
    </row>
    <row r="327" spans="1:57" ht="72" customHeight="1" thickBot="1">
      <c r="A327" s="789"/>
      <c r="B327" s="783"/>
      <c r="C327" s="750"/>
      <c r="D327" s="873"/>
      <c r="E327" s="751"/>
      <c r="F327" s="873"/>
      <c r="G327" s="797"/>
      <c r="H327" s="24" t="s">
        <v>571</v>
      </c>
      <c r="I327" s="63" t="s">
        <v>538</v>
      </c>
      <c r="J327" s="877"/>
      <c r="K327" s="803"/>
      <c r="L327" s="750"/>
      <c r="M327" s="806"/>
      <c r="N327" s="870"/>
      <c r="O327" s="811"/>
      <c r="P327" s="25"/>
      <c r="Q327" s="25"/>
      <c r="R327" s="25"/>
      <c r="S327" s="814"/>
      <c r="T327" s="816"/>
      <c r="U327" s="816"/>
      <c r="V327" s="816"/>
      <c r="W327" s="816"/>
      <c r="X327" s="744"/>
      <c r="Y327" s="753"/>
      <c r="Z327" s="753"/>
      <c r="AA327" s="892"/>
      <c r="AB327" s="758"/>
      <c r="AC327" s="760"/>
      <c r="AD327" s="760"/>
      <c r="AE327" s="763"/>
      <c r="AF327" s="750"/>
      <c r="AG327" s="750"/>
      <c r="AH327" s="750"/>
      <c r="AI327" s="767"/>
      <c r="AJ327" s="770"/>
      <c r="AK327" s="773"/>
      <c r="AL327" s="773"/>
      <c r="AM327" s="776"/>
      <c r="AN327" s="859"/>
      <c r="AO327" s="852"/>
      <c r="AP327" s="753"/>
      <c r="AQ327" s="753"/>
      <c r="AR327" s="753"/>
      <c r="AS327" s="753"/>
      <c r="AT327" s="753"/>
      <c r="AU327" s="753"/>
      <c r="AV327" s="753"/>
      <c r="AW327" s="753"/>
      <c r="AX327" s="753"/>
      <c r="AY327" s="753"/>
      <c r="AZ327" s="842"/>
      <c r="BA327" s="828"/>
      <c r="BB327" s="846"/>
      <c r="BC327" s="846"/>
      <c r="BD327" s="846"/>
      <c r="BE327" s="849"/>
    </row>
    <row r="328" spans="1:57" ht="30" customHeight="1" thickBot="1">
      <c r="A328" s="789"/>
      <c r="B328" s="783"/>
      <c r="C328" s="750"/>
      <c r="D328" s="873"/>
      <c r="E328" s="869" t="s">
        <v>748</v>
      </c>
      <c r="F328" s="873"/>
      <c r="G328" s="797"/>
      <c r="H328" s="24" t="s">
        <v>572</v>
      </c>
      <c r="I328" s="63" t="s">
        <v>538</v>
      </c>
      <c r="J328" s="877"/>
      <c r="K328" s="803"/>
      <c r="L328" s="750"/>
      <c r="M328" s="806"/>
      <c r="N328" s="870" t="s">
        <v>749</v>
      </c>
      <c r="O328" s="749" t="s">
        <v>540</v>
      </c>
      <c r="P328" s="22" t="s">
        <v>541</v>
      </c>
      <c r="Q328" s="22" t="s">
        <v>542</v>
      </c>
      <c r="R328" s="22">
        <f>+IFERROR(VLOOKUP(Q328,[12]DATOS!$E$2:$F$17,2,FALSE),"")</f>
        <v>15</v>
      </c>
      <c r="S328" s="743">
        <f>SUM(R328:R337)</f>
        <v>100</v>
      </c>
      <c r="T328" s="743" t="str">
        <f>+IF(AND(S328&lt;=100,S328&gt;=96),"Fuerte",IF(AND(S328&lt;=95,S328&gt;=86),"Moderado",IF(AND(S328&lt;=85,J328&gt;=0),"Débil"," ")))</f>
        <v>Fuerte</v>
      </c>
      <c r="U328" s="743" t="s">
        <v>543</v>
      </c>
      <c r="V328" s="743" t="str">
        <f>IF(AND(EXACT(T328,"Fuerte"),(EXACT(U328,"Fuerte"))),"Fuerte",IF(AND(EXACT(T328,"Fuerte"),(EXACT(U328,"Moderado"))),"Moderado",IF(AND(EXACT(T328,"Fuerte"),(EXACT(U328,"Débil"))),"Débil",IF(AND(EXACT(T328,"Moderado"),(EXACT(U328,"Fuerte"))),"Moderado",IF(AND(EXACT(T328,"Moderado"),(EXACT(U328,"Moderado"))),"Moderado",IF(AND(EXACT(T328,"Moderado"),(EXACT(U328,"Débil"))),"Débil",IF(AND(EXACT(T328,"Débil"),(EXACT(U328,"Fuerte"))),"Débil",IF(AND(EXACT(T328,"Débil"),(EXACT(U328,"Moderado"))),"Débil",IF(AND(EXACT(T328,"Débil"),(EXACT(U328,"Débil"))),"Débil",)))))))))</f>
        <v>Fuerte</v>
      </c>
      <c r="W328" s="743">
        <f>IF(V328="Fuerte",100,IF(V328="Moderado",50,IF(V328="Débil",0)))</f>
        <v>100</v>
      </c>
      <c r="X328" s="744"/>
      <c r="Y328" s="780" t="s">
        <v>744</v>
      </c>
      <c r="Z328" s="781" t="s">
        <v>604</v>
      </c>
      <c r="AA328" s="780" t="s">
        <v>709</v>
      </c>
      <c r="AB328" s="758"/>
      <c r="AC328" s="760"/>
      <c r="AD328" s="760"/>
      <c r="AE328" s="763"/>
      <c r="AF328" s="750"/>
      <c r="AG328" s="750"/>
      <c r="AH328" s="750"/>
      <c r="AI328" s="767"/>
      <c r="AJ328" s="907" t="s">
        <v>750</v>
      </c>
      <c r="AK328" s="866">
        <v>43466</v>
      </c>
      <c r="AL328" s="866">
        <v>43830</v>
      </c>
      <c r="AM328" s="811" t="s">
        <v>672</v>
      </c>
      <c r="AN328" s="859"/>
      <c r="AO328" s="867"/>
      <c r="AP328" s="816"/>
      <c r="AQ328" s="816"/>
      <c r="AR328" s="816"/>
      <c r="AS328" s="816"/>
      <c r="AT328" s="816"/>
      <c r="AU328" s="816"/>
      <c r="AV328" s="816"/>
      <c r="AW328" s="816"/>
      <c r="AX328" s="816"/>
      <c r="AY328" s="816"/>
      <c r="AZ328" s="854"/>
      <c r="BA328" s="833"/>
      <c r="BB328" s="831"/>
      <c r="BC328" s="831"/>
      <c r="BD328" s="831"/>
      <c r="BE328" s="824"/>
    </row>
    <row r="329" spans="1:57" ht="30" customHeight="1" thickBot="1">
      <c r="A329" s="789"/>
      <c r="B329" s="783"/>
      <c r="C329" s="750"/>
      <c r="D329" s="873"/>
      <c r="E329" s="797"/>
      <c r="F329" s="873"/>
      <c r="G329" s="797"/>
      <c r="H329" s="24" t="s">
        <v>573</v>
      </c>
      <c r="I329" s="63" t="s">
        <v>538</v>
      </c>
      <c r="J329" s="877"/>
      <c r="K329" s="803"/>
      <c r="L329" s="750"/>
      <c r="M329" s="806"/>
      <c r="N329" s="870"/>
      <c r="O329" s="750"/>
      <c r="P329" s="23" t="s">
        <v>553</v>
      </c>
      <c r="Q329" s="22" t="s">
        <v>554</v>
      </c>
      <c r="R329" s="22">
        <f>+IFERROR(VLOOKUP(Q329,[12]DATOS!$E$2:$F$17,2,FALSE),"")</f>
        <v>15</v>
      </c>
      <c r="S329" s="744"/>
      <c r="T329" s="744"/>
      <c r="U329" s="744"/>
      <c r="V329" s="744"/>
      <c r="W329" s="744"/>
      <c r="X329" s="744"/>
      <c r="Y329" s="750"/>
      <c r="Z329" s="744"/>
      <c r="AA329" s="750"/>
      <c r="AB329" s="758"/>
      <c r="AC329" s="760"/>
      <c r="AD329" s="760"/>
      <c r="AE329" s="763"/>
      <c r="AF329" s="750"/>
      <c r="AG329" s="750"/>
      <c r="AH329" s="750"/>
      <c r="AI329" s="767"/>
      <c r="AJ329" s="770"/>
      <c r="AK329" s="866"/>
      <c r="AL329" s="866"/>
      <c r="AM329" s="811"/>
      <c r="AN329" s="859"/>
      <c r="AO329" s="867"/>
      <c r="AP329" s="816"/>
      <c r="AQ329" s="816"/>
      <c r="AR329" s="816"/>
      <c r="AS329" s="816"/>
      <c r="AT329" s="816"/>
      <c r="AU329" s="816"/>
      <c r="AV329" s="816"/>
      <c r="AW329" s="816"/>
      <c r="AX329" s="816"/>
      <c r="AY329" s="816"/>
      <c r="AZ329" s="854"/>
      <c r="BA329" s="833"/>
      <c r="BB329" s="831"/>
      <c r="BC329" s="831"/>
      <c r="BD329" s="831"/>
      <c r="BE329" s="824"/>
    </row>
    <row r="330" spans="1:57" ht="30" customHeight="1" thickBot="1">
      <c r="A330" s="789"/>
      <c r="B330" s="783"/>
      <c r="C330" s="750"/>
      <c r="D330" s="873"/>
      <c r="E330" s="797"/>
      <c r="F330" s="873"/>
      <c r="G330" s="797"/>
      <c r="H330" s="24" t="s">
        <v>574</v>
      </c>
      <c r="I330" s="63" t="s">
        <v>538</v>
      </c>
      <c r="J330" s="877"/>
      <c r="K330" s="803"/>
      <c r="L330" s="750"/>
      <c r="M330" s="806"/>
      <c r="N330" s="870"/>
      <c r="O330" s="750"/>
      <c r="P330" s="23" t="s">
        <v>556</v>
      </c>
      <c r="Q330" s="22" t="s">
        <v>557</v>
      </c>
      <c r="R330" s="22">
        <f>+IFERROR(VLOOKUP(Q330,[12]DATOS!$E$2:$F$17,2,FALSE),"")</f>
        <v>15</v>
      </c>
      <c r="S330" s="744"/>
      <c r="T330" s="744"/>
      <c r="U330" s="744"/>
      <c r="V330" s="744"/>
      <c r="W330" s="744"/>
      <c r="X330" s="744"/>
      <c r="Y330" s="750"/>
      <c r="Z330" s="744"/>
      <c r="AA330" s="750"/>
      <c r="AB330" s="758"/>
      <c r="AC330" s="760"/>
      <c r="AD330" s="760"/>
      <c r="AE330" s="763"/>
      <c r="AF330" s="750"/>
      <c r="AG330" s="750"/>
      <c r="AH330" s="750"/>
      <c r="AI330" s="767"/>
      <c r="AJ330" s="770"/>
      <c r="AK330" s="866"/>
      <c r="AL330" s="866"/>
      <c r="AM330" s="811"/>
      <c r="AN330" s="859"/>
      <c r="AO330" s="867"/>
      <c r="AP330" s="816"/>
      <c r="AQ330" s="816"/>
      <c r="AR330" s="816"/>
      <c r="AS330" s="816"/>
      <c r="AT330" s="816"/>
      <c r="AU330" s="816"/>
      <c r="AV330" s="816"/>
      <c r="AW330" s="816"/>
      <c r="AX330" s="816"/>
      <c r="AY330" s="816"/>
      <c r="AZ330" s="854"/>
      <c r="BA330" s="833"/>
      <c r="BB330" s="831"/>
      <c r="BC330" s="831"/>
      <c r="BD330" s="831"/>
      <c r="BE330" s="824"/>
    </row>
    <row r="331" spans="1:57" ht="30" customHeight="1" thickBot="1">
      <c r="A331" s="789"/>
      <c r="B331" s="783"/>
      <c r="C331" s="750"/>
      <c r="D331" s="873"/>
      <c r="E331" s="797"/>
      <c r="F331" s="873"/>
      <c r="G331" s="797"/>
      <c r="H331" s="24" t="s">
        <v>575</v>
      </c>
      <c r="I331" s="63" t="s">
        <v>538</v>
      </c>
      <c r="J331" s="877"/>
      <c r="K331" s="803"/>
      <c r="L331" s="750"/>
      <c r="M331" s="806"/>
      <c r="N331" s="870"/>
      <c r="O331" s="750"/>
      <c r="P331" s="23" t="s">
        <v>560</v>
      </c>
      <c r="Q331" s="22" t="s">
        <v>561</v>
      </c>
      <c r="R331" s="22">
        <f>+IFERROR(VLOOKUP(Q331,[12]DATOS!$E$2:$F$17,2,FALSE),"")</f>
        <v>15</v>
      </c>
      <c r="S331" s="744"/>
      <c r="T331" s="744"/>
      <c r="U331" s="744"/>
      <c r="V331" s="744"/>
      <c r="W331" s="744"/>
      <c r="X331" s="744"/>
      <c r="Y331" s="750"/>
      <c r="Z331" s="744"/>
      <c r="AA331" s="750"/>
      <c r="AB331" s="758"/>
      <c r="AC331" s="760"/>
      <c r="AD331" s="760"/>
      <c r="AE331" s="763"/>
      <c r="AF331" s="750"/>
      <c r="AG331" s="750"/>
      <c r="AH331" s="750"/>
      <c r="AI331" s="767"/>
      <c r="AJ331" s="770"/>
      <c r="AK331" s="866"/>
      <c r="AL331" s="866"/>
      <c r="AM331" s="811"/>
      <c r="AN331" s="859"/>
      <c r="AO331" s="867"/>
      <c r="AP331" s="816"/>
      <c r="AQ331" s="816"/>
      <c r="AR331" s="816"/>
      <c r="AS331" s="816"/>
      <c r="AT331" s="816"/>
      <c r="AU331" s="816"/>
      <c r="AV331" s="816"/>
      <c r="AW331" s="816"/>
      <c r="AX331" s="816"/>
      <c r="AY331" s="816"/>
      <c r="AZ331" s="854"/>
      <c r="BA331" s="833"/>
      <c r="BB331" s="831"/>
      <c r="BC331" s="831"/>
      <c r="BD331" s="831"/>
      <c r="BE331" s="824"/>
    </row>
    <row r="332" spans="1:57" ht="18.75" customHeight="1" thickBot="1">
      <c r="A332" s="789"/>
      <c r="B332" s="783"/>
      <c r="C332" s="750"/>
      <c r="D332" s="873"/>
      <c r="E332" s="797"/>
      <c r="F332" s="873"/>
      <c r="G332" s="797"/>
      <c r="H332" s="746" t="s">
        <v>576</v>
      </c>
      <c r="I332" s="63" t="s">
        <v>538</v>
      </c>
      <c r="J332" s="877"/>
      <c r="K332" s="803"/>
      <c r="L332" s="750"/>
      <c r="M332" s="806"/>
      <c r="N332" s="870"/>
      <c r="O332" s="750"/>
      <c r="P332" s="23" t="s">
        <v>563</v>
      </c>
      <c r="Q332" s="22" t="s">
        <v>564</v>
      </c>
      <c r="R332" s="22">
        <f>+IFERROR(VLOOKUP(Q332,[12]DATOS!$E$2:$F$17,2,FALSE),"")</f>
        <v>15</v>
      </c>
      <c r="S332" s="744"/>
      <c r="T332" s="744"/>
      <c r="U332" s="744"/>
      <c r="V332" s="744"/>
      <c r="W332" s="744"/>
      <c r="X332" s="744"/>
      <c r="Y332" s="750"/>
      <c r="Z332" s="744"/>
      <c r="AA332" s="750"/>
      <c r="AB332" s="758"/>
      <c r="AC332" s="760"/>
      <c r="AD332" s="760"/>
      <c r="AE332" s="763"/>
      <c r="AF332" s="750"/>
      <c r="AG332" s="750"/>
      <c r="AH332" s="750"/>
      <c r="AI332" s="767"/>
      <c r="AJ332" s="770"/>
      <c r="AK332" s="866"/>
      <c r="AL332" s="866"/>
      <c r="AM332" s="811"/>
      <c r="AN332" s="859"/>
      <c r="AO332" s="867"/>
      <c r="AP332" s="816"/>
      <c r="AQ332" s="816"/>
      <c r="AR332" s="816"/>
      <c r="AS332" s="816"/>
      <c r="AT332" s="816"/>
      <c r="AU332" s="816"/>
      <c r="AV332" s="816"/>
      <c r="AW332" s="816"/>
      <c r="AX332" s="816"/>
      <c r="AY332" s="816"/>
      <c r="AZ332" s="854"/>
      <c r="BA332" s="833"/>
      <c r="BB332" s="831"/>
      <c r="BC332" s="831"/>
      <c r="BD332" s="831"/>
      <c r="BE332" s="824"/>
    </row>
    <row r="333" spans="1:57" ht="45.75" customHeight="1" thickBot="1">
      <c r="A333" s="789"/>
      <c r="B333" s="783"/>
      <c r="C333" s="750"/>
      <c r="D333" s="873"/>
      <c r="E333" s="797"/>
      <c r="F333" s="873"/>
      <c r="G333" s="797"/>
      <c r="H333" s="746"/>
      <c r="I333" s="63" t="s">
        <v>538</v>
      </c>
      <c r="J333" s="877"/>
      <c r="K333" s="803"/>
      <c r="L333" s="750"/>
      <c r="M333" s="806"/>
      <c r="N333" s="870"/>
      <c r="O333" s="750"/>
      <c r="P333" s="23" t="s">
        <v>566</v>
      </c>
      <c r="Q333" s="22" t="s">
        <v>567</v>
      </c>
      <c r="R333" s="22">
        <f>+IFERROR(VLOOKUP(Q333,[12]DATOS!$E$2:$F$17,2,FALSE),"")</f>
        <v>15</v>
      </c>
      <c r="S333" s="744"/>
      <c r="T333" s="744"/>
      <c r="U333" s="744"/>
      <c r="V333" s="744"/>
      <c r="W333" s="744"/>
      <c r="X333" s="744"/>
      <c r="Y333" s="750"/>
      <c r="Z333" s="744"/>
      <c r="AA333" s="750"/>
      <c r="AB333" s="758"/>
      <c r="AC333" s="760"/>
      <c r="AD333" s="760"/>
      <c r="AE333" s="763"/>
      <c r="AF333" s="750"/>
      <c r="AG333" s="750"/>
      <c r="AH333" s="750"/>
      <c r="AI333" s="767"/>
      <c r="AJ333" s="770"/>
      <c r="AK333" s="866"/>
      <c r="AL333" s="866"/>
      <c r="AM333" s="811"/>
      <c r="AN333" s="859"/>
      <c r="AO333" s="867"/>
      <c r="AP333" s="816"/>
      <c r="AQ333" s="816"/>
      <c r="AR333" s="816"/>
      <c r="AS333" s="816"/>
      <c r="AT333" s="816"/>
      <c r="AU333" s="816"/>
      <c r="AV333" s="816"/>
      <c r="AW333" s="816"/>
      <c r="AX333" s="816"/>
      <c r="AY333" s="816"/>
      <c r="AZ333" s="854"/>
      <c r="BA333" s="833"/>
      <c r="BB333" s="831"/>
      <c r="BC333" s="831"/>
      <c r="BD333" s="831"/>
      <c r="BE333" s="824"/>
    </row>
    <row r="334" spans="1:57" ht="27.75" customHeight="1" thickBot="1">
      <c r="A334" s="789"/>
      <c r="B334" s="783"/>
      <c r="C334" s="750"/>
      <c r="D334" s="873"/>
      <c r="E334" s="797"/>
      <c r="F334" s="873"/>
      <c r="G334" s="797"/>
      <c r="H334" s="864" t="s">
        <v>577</v>
      </c>
      <c r="I334" s="63" t="s">
        <v>538</v>
      </c>
      <c r="J334" s="877"/>
      <c r="K334" s="803"/>
      <c r="L334" s="750"/>
      <c r="M334" s="806"/>
      <c r="N334" s="870"/>
      <c r="O334" s="750"/>
      <c r="P334" s="23" t="s">
        <v>569</v>
      </c>
      <c r="Q334" s="26" t="s">
        <v>570</v>
      </c>
      <c r="R334" s="22">
        <f>+IFERROR(VLOOKUP(Q334,[12]DATOS!$E$2:$F$17,2,FALSE),"")</f>
        <v>10</v>
      </c>
      <c r="S334" s="744"/>
      <c r="T334" s="744"/>
      <c r="U334" s="744"/>
      <c r="V334" s="744"/>
      <c r="W334" s="744"/>
      <c r="X334" s="744"/>
      <c r="Y334" s="750"/>
      <c r="Z334" s="744"/>
      <c r="AA334" s="750"/>
      <c r="AB334" s="758"/>
      <c r="AC334" s="760"/>
      <c r="AD334" s="760"/>
      <c r="AE334" s="763"/>
      <c r="AF334" s="750"/>
      <c r="AG334" s="750"/>
      <c r="AH334" s="750"/>
      <c r="AI334" s="767"/>
      <c r="AJ334" s="770"/>
      <c r="AK334" s="866"/>
      <c r="AL334" s="866"/>
      <c r="AM334" s="811"/>
      <c r="AN334" s="859"/>
      <c r="AO334" s="867"/>
      <c r="AP334" s="816"/>
      <c r="AQ334" s="816"/>
      <c r="AR334" s="816"/>
      <c r="AS334" s="816"/>
      <c r="AT334" s="816"/>
      <c r="AU334" s="816"/>
      <c r="AV334" s="816"/>
      <c r="AW334" s="816"/>
      <c r="AX334" s="816"/>
      <c r="AY334" s="816"/>
      <c r="AZ334" s="854"/>
      <c r="BA334" s="833"/>
      <c r="BB334" s="831"/>
      <c r="BC334" s="831"/>
      <c r="BD334" s="831"/>
      <c r="BE334" s="824"/>
    </row>
    <row r="335" spans="1:57" ht="26.25" customHeight="1" thickBot="1">
      <c r="A335" s="789"/>
      <c r="B335" s="783"/>
      <c r="C335" s="750"/>
      <c r="D335" s="873"/>
      <c r="E335" s="797"/>
      <c r="F335" s="873"/>
      <c r="G335" s="797"/>
      <c r="H335" s="865"/>
      <c r="I335" s="63" t="s">
        <v>538</v>
      </c>
      <c r="J335" s="877"/>
      <c r="K335" s="803"/>
      <c r="L335" s="750"/>
      <c r="M335" s="806"/>
      <c r="N335" s="797"/>
      <c r="O335" s="750"/>
      <c r="P335" s="743"/>
      <c r="Q335" s="743"/>
      <c r="R335" s="743"/>
      <c r="S335" s="744"/>
      <c r="T335" s="744"/>
      <c r="U335" s="744"/>
      <c r="V335" s="744"/>
      <c r="W335" s="744"/>
      <c r="X335" s="744"/>
      <c r="Y335" s="750"/>
      <c r="Z335" s="744"/>
      <c r="AA335" s="750"/>
      <c r="AB335" s="758"/>
      <c r="AC335" s="760"/>
      <c r="AD335" s="760"/>
      <c r="AE335" s="763"/>
      <c r="AF335" s="750"/>
      <c r="AG335" s="750"/>
      <c r="AH335" s="750"/>
      <c r="AI335" s="859"/>
      <c r="AJ335" s="888" t="s">
        <v>608</v>
      </c>
      <c r="AK335" s="837" t="s">
        <v>631</v>
      </c>
      <c r="AL335" s="837" t="s">
        <v>632</v>
      </c>
      <c r="AM335" s="780" t="s">
        <v>633</v>
      </c>
      <c r="AN335" s="859"/>
      <c r="AO335" s="867"/>
      <c r="AP335" s="816"/>
      <c r="AQ335" s="816"/>
      <c r="AR335" s="816"/>
      <c r="AS335" s="816"/>
      <c r="AT335" s="816"/>
      <c r="AU335" s="816"/>
      <c r="AV335" s="816"/>
      <c r="AW335" s="816"/>
      <c r="AX335" s="816"/>
      <c r="AY335" s="816"/>
      <c r="AZ335" s="854"/>
      <c r="BA335" s="833"/>
      <c r="BB335" s="831"/>
      <c r="BC335" s="831"/>
      <c r="BD335" s="831"/>
      <c r="BE335" s="824"/>
    </row>
    <row r="336" spans="1:57" ht="18.75" customHeight="1" thickBot="1">
      <c r="A336" s="789"/>
      <c r="B336" s="783"/>
      <c r="C336" s="750"/>
      <c r="D336" s="873"/>
      <c r="E336" s="797"/>
      <c r="F336" s="873"/>
      <c r="G336" s="797"/>
      <c r="H336" s="746" t="s">
        <v>578</v>
      </c>
      <c r="I336" s="63" t="s">
        <v>538</v>
      </c>
      <c r="J336" s="877"/>
      <c r="K336" s="803"/>
      <c r="L336" s="750"/>
      <c r="M336" s="806"/>
      <c r="N336" s="797"/>
      <c r="O336" s="750"/>
      <c r="P336" s="744"/>
      <c r="Q336" s="744"/>
      <c r="R336" s="744"/>
      <c r="S336" s="744"/>
      <c r="T336" s="744"/>
      <c r="U336" s="744"/>
      <c r="V336" s="744"/>
      <c r="W336" s="744"/>
      <c r="X336" s="744"/>
      <c r="Y336" s="750"/>
      <c r="Z336" s="744"/>
      <c r="AA336" s="750"/>
      <c r="AB336" s="758"/>
      <c r="AC336" s="760"/>
      <c r="AD336" s="760"/>
      <c r="AE336" s="763"/>
      <c r="AF336" s="750"/>
      <c r="AG336" s="750"/>
      <c r="AH336" s="750"/>
      <c r="AI336" s="859"/>
      <c r="AJ336" s="889"/>
      <c r="AK336" s="838"/>
      <c r="AL336" s="838"/>
      <c r="AM336" s="750"/>
      <c r="AN336" s="859"/>
      <c r="AO336" s="867"/>
      <c r="AP336" s="816"/>
      <c r="AQ336" s="816"/>
      <c r="AR336" s="816"/>
      <c r="AS336" s="816"/>
      <c r="AT336" s="816"/>
      <c r="AU336" s="816"/>
      <c r="AV336" s="816"/>
      <c r="AW336" s="816"/>
      <c r="AX336" s="816"/>
      <c r="AY336" s="816"/>
      <c r="AZ336" s="854"/>
      <c r="BA336" s="833"/>
      <c r="BB336" s="831"/>
      <c r="BC336" s="831"/>
      <c r="BD336" s="831"/>
      <c r="BE336" s="824"/>
    </row>
    <row r="337" spans="1:57" ht="9.75" customHeight="1" thickBot="1">
      <c r="A337" s="789"/>
      <c r="B337" s="783"/>
      <c r="C337" s="750"/>
      <c r="D337" s="873"/>
      <c r="E337" s="797"/>
      <c r="F337" s="873"/>
      <c r="G337" s="797"/>
      <c r="H337" s="746"/>
      <c r="I337" s="63" t="s">
        <v>538</v>
      </c>
      <c r="J337" s="877"/>
      <c r="K337" s="803"/>
      <c r="L337" s="750"/>
      <c r="M337" s="806"/>
      <c r="N337" s="797"/>
      <c r="O337" s="750"/>
      <c r="P337" s="744"/>
      <c r="Q337" s="744"/>
      <c r="R337" s="744"/>
      <c r="S337" s="744"/>
      <c r="T337" s="744"/>
      <c r="U337" s="744"/>
      <c r="V337" s="744"/>
      <c r="W337" s="744"/>
      <c r="X337" s="744"/>
      <c r="Y337" s="750"/>
      <c r="Z337" s="744"/>
      <c r="AA337" s="750"/>
      <c r="AB337" s="758"/>
      <c r="AC337" s="760"/>
      <c r="AD337" s="760"/>
      <c r="AE337" s="763"/>
      <c r="AF337" s="750"/>
      <c r="AG337" s="750"/>
      <c r="AH337" s="750"/>
      <c r="AI337" s="859"/>
      <c r="AJ337" s="889"/>
      <c r="AK337" s="838"/>
      <c r="AL337" s="838"/>
      <c r="AM337" s="750"/>
      <c r="AN337" s="859"/>
      <c r="AO337" s="867"/>
      <c r="AP337" s="816"/>
      <c r="AQ337" s="816"/>
      <c r="AR337" s="816"/>
      <c r="AS337" s="816"/>
      <c r="AT337" s="816"/>
      <c r="AU337" s="816"/>
      <c r="AV337" s="816"/>
      <c r="AW337" s="816"/>
      <c r="AX337" s="816"/>
      <c r="AY337" s="816"/>
      <c r="AZ337" s="854"/>
      <c r="BA337" s="833"/>
      <c r="BB337" s="831"/>
      <c r="BC337" s="831"/>
      <c r="BD337" s="831"/>
      <c r="BE337" s="824"/>
    </row>
    <row r="338" spans="1:57" ht="18.75" customHeight="1" thickBot="1">
      <c r="A338" s="789"/>
      <c r="B338" s="783"/>
      <c r="C338" s="750"/>
      <c r="D338" s="873"/>
      <c r="E338" s="797"/>
      <c r="F338" s="873"/>
      <c r="G338" s="797"/>
      <c r="H338" s="746" t="s">
        <v>579</v>
      </c>
      <c r="I338" s="63" t="s">
        <v>538</v>
      </c>
      <c r="J338" s="877"/>
      <c r="K338" s="803"/>
      <c r="L338" s="750"/>
      <c r="M338" s="806"/>
      <c r="N338" s="797"/>
      <c r="O338" s="750"/>
      <c r="P338" s="744"/>
      <c r="Q338" s="744"/>
      <c r="R338" s="744"/>
      <c r="S338" s="744"/>
      <c r="T338" s="744"/>
      <c r="U338" s="744"/>
      <c r="V338" s="744"/>
      <c r="W338" s="744"/>
      <c r="X338" s="744"/>
      <c r="Y338" s="750"/>
      <c r="Z338" s="744"/>
      <c r="AA338" s="750"/>
      <c r="AB338" s="758"/>
      <c r="AC338" s="760"/>
      <c r="AD338" s="760"/>
      <c r="AE338" s="763"/>
      <c r="AF338" s="750"/>
      <c r="AG338" s="750"/>
      <c r="AH338" s="750"/>
      <c r="AI338" s="859"/>
      <c r="AJ338" s="889"/>
      <c r="AK338" s="838"/>
      <c r="AL338" s="838"/>
      <c r="AM338" s="750"/>
      <c r="AN338" s="859"/>
      <c r="AO338" s="867"/>
      <c r="AP338" s="816"/>
      <c r="AQ338" s="816"/>
      <c r="AR338" s="816"/>
      <c r="AS338" s="816"/>
      <c r="AT338" s="816"/>
      <c r="AU338" s="816"/>
      <c r="AV338" s="816"/>
      <c r="AW338" s="816"/>
      <c r="AX338" s="816"/>
      <c r="AY338" s="816"/>
      <c r="AZ338" s="854"/>
      <c r="BA338" s="833"/>
      <c r="BB338" s="831"/>
      <c r="BC338" s="831"/>
      <c r="BD338" s="831"/>
      <c r="BE338" s="824"/>
    </row>
    <row r="339" spans="1:57" ht="12.75" customHeight="1" thickBot="1">
      <c r="A339" s="789"/>
      <c r="B339" s="783"/>
      <c r="C339" s="750"/>
      <c r="D339" s="873"/>
      <c r="E339" s="797"/>
      <c r="F339" s="873"/>
      <c r="G339" s="797"/>
      <c r="H339" s="746"/>
      <c r="I339" s="63" t="s">
        <v>538</v>
      </c>
      <c r="J339" s="877"/>
      <c r="K339" s="803"/>
      <c r="L339" s="750"/>
      <c r="M339" s="806"/>
      <c r="N339" s="797"/>
      <c r="O339" s="750"/>
      <c r="P339" s="744"/>
      <c r="Q339" s="744"/>
      <c r="R339" s="744"/>
      <c r="S339" s="744"/>
      <c r="T339" s="744"/>
      <c r="U339" s="744"/>
      <c r="V339" s="744"/>
      <c r="W339" s="744"/>
      <c r="X339" s="744"/>
      <c r="Y339" s="750"/>
      <c r="Z339" s="744"/>
      <c r="AA339" s="750"/>
      <c r="AB339" s="758"/>
      <c r="AC339" s="760"/>
      <c r="AD339" s="760"/>
      <c r="AE339" s="763"/>
      <c r="AF339" s="750"/>
      <c r="AG339" s="750"/>
      <c r="AH339" s="750"/>
      <c r="AI339" s="859"/>
      <c r="AJ339" s="889"/>
      <c r="AK339" s="838"/>
      <c r="AL339" s="838"/>
      <c r="AM339" s="750"/>
      <c r="AN339" s="859"/>
      <c r="AO339" s="867"/>
      <c r="AP339" s="816"/>
      <c r="AQ339" s="816"/>
      <c r="AR339" s="816"/>
      <c r="AS339" s="816"/>
      <c r="AT339" s="816"/>
      <c r="AU339" s="816"/>
      <c r="AV339" s="816"/>
      <c r="AW339" s="816"/>
      <c r="AX339" s="816"/>
      <c r="AY339" s="816"/>
      <c r="AZ339" s="854"/>
      <c r="BA339" s="833"/>
      <c r="BB339" s="831"/>
      <c r="BC339" s="831"/>
      <c r="BD339" s="831"/>
      <c r="BE339" s="824"/>
    </row>
    <row r="340" spans="1:57" ht="18.75" customHeight="1" thickBot="1">
      <c r="A340" s="789"/>
      <c r="B340" s="783"/>
      <c r="C340" s="750"/>
      <c r="D340" s="873"/>
      <c r="E340" s="797"/>
      <c r="F340" s="873"/>
      <c r="G340" s="797"/>
      <c r="H340" s="746" t="s">
        <v>580</v>
      </c>
      <c r="I340" s="63" t="s">
        <v>538</v>
      </c>
      <c r="J340" s="877"/>
      <c r="K340" s="803"/>
      <c r="L340" s="750"/>
      <c r="M340" s="806"/>
      <c r="N340" s="797"/>
      <c r="O340" s="750"/>
      <c r="P340" s="744"/>
      <c r="Q340" s="744"/>
      <c r="R340" s="744"/>
      <c r="S340" s="744"/>
      <c r="T340" s="744"/>
      <c r="U340" s="744"/>
      <c r="V340" s="744"/>
      <c r="W340" s="744"/>
      <c r="X340" s="744"/>
      <c r="Y340" s="750"/>
      <c r="Z340" s="744"/>
      <c r="AA340" s="750"/>
      <c r="AB340" s="758"/>
      <c r="AC340" s="760"/>
      <c r="AD340" s="760"/>
      <c r="AE340" s="763"/>
      <c r="AF340" s="750"/>
      <c r="AG340" s="750"/>
      <c r="AH340" s="750"/>
      <c r="AI340" s="859"/>
      <c r="AJ340" s="889"/>
      <c r="AK340" s="838"/>
      <c r="AL340" s="838"/>
      <c r="AM340" s="750"/>
      <c r="AN340" s="859"/>
      <c r="AO340" s="867"/>
      <c r="AP340" s="816"/>
      <c r="AQ340" s="816"/>
      <c r="AR340" s="816"/>
      <c r="AS340" s="816"/>
      <c r="AT340" s="816"/>
      <c r="AU340" s="816"/>
      <c r="AV340" s="816"/>
      <c r="AW340" s="816"/>
      <c r="AX340" s="816"/>
      <c r="AY340" s="816"/>
      <c r="AZ340" s="854"/>
      <c r="BA340" s="833"/>
      <c r="BB340" s="831"/>
      <c r="BC340" s="831"/>
      <c r="BD340" s="831"/>
      <c r="BE340" s="824"/>
    </row>
    <row r="341" spans="1:57" ht="12.75" customHeight="1" thickBot="1">
      <c r="A341" s="789"/>
      <c r="B341" s="783"/>
      <c r="C341" s="750"/>
      <c r="D341" s="873"/>
      <c r="E341" s="797"/>
      <c r="F341" s="873"/>
      <c r="G341" s="797"/>
      <c r="H341" s="746"/>
      <c r="I341" s="63" t="s">
        <v>538</v>
      </c>
      <c r="J341" s="877"/>
      <c r="K341" s="803"/>
      <c r="L341" s="750"/>
      <c r="M341" s="806"/>
      <c r="N341" s="797"/>
      <c r="O341" s="750"/>
      <c r="P341" s="744"/>
      <c r="Q341" s="744"/>
      <c r="R341" s="744"/>
      <c r="S341" s="744"/>
      <c r="T341" s="744"/>
      <c r="U341" s="744"/>
      <c r="V341" s="744"/>
      <c r="W341" s="744"/>
      <c r="X341" s="744"/>
      <c r="Y341" s="750"/>
      <c r="Z341" s="744"/>
      <c r="AA341" s="750"/>
      <c r="AB341" s="758"/>
      <c r="AC341" s="760"/>
      <c r="AD341" s="760"/>
      <c r="AE341" s="763"/>
      <c r="AF341" s="750"/>
      <c r="AG341" s="750"/>
      <c r="AH341" s="750"/>
      <c r="AI341" s="859"/>
      <c r="AJ341" s="889"/>
      <c r="AK341" s="838"/>
      <c r="AL341" s="838"/>
      <c r="AM341" s="750"/>
      <c r="AN341" s="859"/>
      <c r="AO341" s="867"/>
      <c r="AP341" s="816"/>
      <c r="AQ341" s="816"/>
      <c r="AR341" s="816"/>
      <c r="AS341" s="816"/>
      <c r="AT341" s="816"/>
      <c r="AU341" s="816"/>
      <c r="AV341" s="816"/>
      <c r="AW341" s="816"/>
      <c r="AX341" s="816"/>
      <c r="AY341" s="816"/>
      <c r="AZ341" s="854"/>
      <c r="BA341" s="833"/>
      <c r="BB341" s="831"/>
      <c r="BC341" s="831"/>
      <c r="BD341" s="831"/>
      <c r="BE341" s="824"/>
    </row>
    <row r="342" spans="1:57" ht="14.25" customHeight="1" thickBot="1">
      <c r="A342" s="789"/>
      <c r="B342" s="783"/>
      <c r="C342" s="750"/>
      <c r="D342" s="873"/>
      <c r="E342" s="797"/>
      <c r="F342" s="873"/>
      <c r="G342" s="797"/>
      <c r="H342" s="864" t="s">
        <v>581</v>
      </c>
      <c r="I342" s="63" t="s">
        <v>538</v>
      </c>
      <c r="J342" s="877"/>
      <c r="K342" s="803"/>
      <c r="L342" s="750"/>
      <c r="M342" s="806"/>
      <c r="N342" s="797"/>
      <c r="O342" s="750"/>
      <c r="P342" s="744"/>
      <c r="Q342" s="744"/>
      <c r="R342" s="744"/>
      <c r="S342" s="744"/>
      <c r="T342" s="744"/>
      <c r="U342" s="744"/>
      <c r="V342" s="744"/>
      <c r="W342" s="744"/>
      <c r="X342" s="744"/>
      <c r="Y342" s="750"/>
      <c r="Z342" s="744"/>
      <c r="AA342" s="750"/>
      <c r="AB342" s="758"/>
      <c r="AC342" s="760"/>
      <c r="AD342" s="760"/>
      <c r="AE342" s="763"/>
      <c r="AF342" s="750"/>
      <c r="AG342" s="750"/>
      <c r="AH342" s="750"/>
      <c r="AI342" s="859"/>
      <c r="AJ342" s="889"/>
      <c r="AK342" s="838"/>
      <c r="AL342" s="838"/>
      <c r="AM342" s="750"/>
      <c r="AN342" s="859"/>
      <c r="AO342" s="867"/>
      <c r="AP342" s="816"/>
      <c r="AQ342" s="816"/>
      <c r="AR342" s="816"/>
      <c r="AS342" s="816"/>
      <c r="AT342" s="816"/>
      <c r="AU342" s="816"/>
      <c r="AV342" s="816"/>
      <c r="AW342" s="816"/>
      <c r="AX342" s="816"/>
      <c r="AY342" s="816"/>
      <c r="AZ342" s="854"/>
      <c r="BA342" s="833"/>
      <c r="BB342" s="831"/>
      <c r="BC342" s="831"/>
      <c r="BD342" s="831"/>
      <c r="BE342" s="824"/>
    </row>
    <row r="343" spans="1:57" ht="13.5" customHeight="1" thickBot="1">
      <c r="A343" s="789"/>
      <c r="B343" s="783"/>
      <c r="C343" s="750"/>
      <c r="D343" s="873"/>
      <c r="E343" s="797"/>
      <c r="F343" s="873"/>
      <c r="G343" s="797"/>
      <c r="H343" s="865"/>
      <c r="I343" s="63" t="s">
        <v>538</v>
      </c>
      <c r="J343" s="877"/>
      <c r="K343" s="803"/>
      <c r="L343" s="750"/>
      <c r="M343" s="806"/>
      <c r="N343" s="797"/>
      <c r="O343" s="750"/>
      <c r="P343" s="744"/>
      <c r="Q343" s="744"/>
      <c r="R343" s="744"/>
      <c r="S343" s="744"/>
      <c r="T343" s="744"/>
      <c r="U343" s="744"/>
      <c r="V343" s="744"/>
      <c r="W343" s="744"/>
      <c r="X343" s="744"/>
      <c r="Y343" s="750"/>
      <c r="Z343" s="744"/>
      <c r="AA343" s="750"/>
      <c r="AB343" s="758"/>
      <c r="AC343" s="760"/>
      <c r="AD343" s="760"/>
      <c r="AE343" s="763"/>
      <c r="AF343" s="750"/>
      <c r="AG343" s="750"/>
      <c r="AH343" s="750"/>
      <c r="AI343" s="859"/>
      <c r="AJ343" s="889"/>
      <c r="AK343" s="838"/>
      <c r="AL343" s="838"/>
      <c r="AM343" s="750"/>
      <c r="AN343" s="859"/>
      <c r="AO343" s="867"/>
      <c r="AP343" s="816"/>
      <c r="AQ343" s="816"/>
      <c r="AR343" s="816"/>
      <c r="AS343" s="816"/>
      <c r="AT343" s="816"/>
      <c r="AU343" s="816"/>
      <c r="AV343" s="816"/>
      <c r="AW343" s="816"/>
      <c r="AX343" s="816"/>
      <c r="AY343" s="816"/>
      <c r="AZ343" s="854"/>
      <c r="BA343" s="833"/>
      <c r="BB343" s="831"/>
      <c r="BC343" s="831"/>
      <c r="BD343" s="831"/>
      <c r="BE343" s="824"/>
    </row>
    <row r="344" spans="1:57" ht="18.75" customHeight="1" thickBot="1">
      <c r="A344" s="789"/>
      <c r="B344" s="783"/>
      <c r="C344" s="750"/>
      <c r="D344" s="873"/>
      <c r="E344" s="797"/>
      <c r="F344" s="873"/>
      <c r="G344" s="797"/>
      <c r="H344" s="879" t="s">
        <v>582</v>
      </c>
      <c r="I344" s="63" t="s">
        <v>538</v>
      </c>
      <c r="J344" s="877"/>
      <c r="K344" s="803"/>
      <c r="L344" s="750"/>
      <c r="M344" s="806"/>
      <c r="N344" s="797"/>
      <c r="O344" s="750"/>
      <c r="P344" s="744"/>
      <c r="Q344" s="744"/>
      <c r="R344" s="744"/>
      <c r="S344" s="744"/>
      <c r="T344" s="744"/>
      <c r="U344" s="744"/>
      <c r="V344" s="744"/>
      <c r="W344" s="744"/>
      <c r="X344" s="744"/>
      <c r="Y344" s="750"/>
      <c r="Z344" s="744"/>
      <c r="AA344" s="750"/>
      <c r="AB344" s="758"/>
      <c r="AC344" s="760"/>
      <c r="AD344" s="760"/>
      <c r="AE344" s="763"/>
      <c r="AF344" s="750"/>
      <c r="AG344" s="750"/>
      <c r="AH344" s="750"/>
      <c r="AI344" s="859"/>
      <c r="AJ344" s="889"/>
      <c r="AK344" s="838"/>
      <c r="AL344" s="838"/>
      <c r="AM344" s="750"/>
      <c r="AN344" s="859"/>
      <c r="AO344" s="867"/>
      <c r="AP344" s="816"/>
      <c r="AQ344" s="816"/>
      <c r="AR344" s="816"/>
      <c r="AS344" s="816"/>
      <c r="AT344" s="816"/>
      <c r="AU344" s="816"/>
      <c r="AV344" s="816"/>
      <c r="AW344" s="816"/>
      <c r="AX344" s="816"/>
      <c r="AY344" s="816"/>
      <c r="AZ344" s="854"/>
      <c r="BA344" s="833"/>
      <c r="BB344" s="831"/>
      <c r="BC344" s="831"/>
      <c r="BD344" s="831"/>
      <c r="BE344" s="824"/>
    </row>
    <row r="345" spans="1:57" ht="15.75" customHeight="1" thickBot="1">
      <c r="A345" s="790"/>
      <c r="B345" s="784"/>
      <c r="C345" s="765"/>
      <c r="D345" s="874"/>
      <c r="E345" s="798"/>
      <c r="F345" s="874"/>
      <c r="G345" s="798"/>
      <c r="H345" s="880"/>
      <c r="I345" s="63" t="s">
        <v>538</v>
      </c>
      <c r="J345" s="878"/>
      <c r="K345" s="804"/>
      <c r="L345" s="750"/>
      <c r="M345" s="807"/>
      <c r="N345" s="798"/>
      <c r="O345" s="765"/>
      <c r="P345" s="745"/>
      <c r="Q345" s="745"/>
      <c r="R345" s="745"/>
      <c r="S345" s="745"/>
      <c r="T345" s="745"/>
      <c r="U345" s="745"/>
      <c r="V345" s="745"/>
      <c r="W345" s="745"/>
      <c r="X345" s="745"/>
      <c r="Y345" s="765"/>
      <c r="Z345" s="745"/>
      <c r="AA345" s="765"/>
      <c r="AB345" s="759"/>
      <c r="AC345" s="760"/>
      <c r="AD345" s="760"/>
      <c r="AE345" s="764"/>
      <c r="AF345" s="765"/>
      <c r="AG345" s="765"/>
      <c r="AH345" s="750"/>
      <c r="AI345" s="860"/>
      <c r="AJ345" s="890"/>
      <c r="AK345" s="839"/>
      <c r="AL345" s="839"/>
      <c r="AM345" s="765"/>
      <c r="AN345" s="860"/>
      <c r="AO345" s="868"/>
      <c r="AP345" s="853"/>
      <c r="AQ345" s="853"/>
      <c r="AR345" s="853"/>
      <c r="AS345" s="853"/>
      <c r="AT345" s="853"/>
      <c r="AU345" s="853"/>
      <c r="AV345" s="853"/>
      <c r="AW345" s="853"/>
      <c r="AX345" s="853"/>
      <c r="AY345" s="853"/>
      <c r="AZ345" s="855"/>
      <c r="BA345" s="843"/>
      <c r="BB345" s="832"/>
      <c r="BC345" s="832"/>
      <c r="BD345" s="832"/>
      <c r="BE345" s="825"/>
    </row>
    <row r="346" spans="1:57" ht="46.5" customHeight="1" thickBot="1">
      <c r="A346" s="788">
        <v>12</v>
      </c>
      <c r="B346" s="1116" t="s">
        <v>751</v>
      </c>
      <c r="C346" s="749" t="s">
        <v>752</v>
      </c>
      <c r="D346" s="872" t="s">
        <v>533</v>
      </c>
      <c r="E346" s="749" t="s">
        <v>753</v>
      </c>
      <c r="F346" s="872" t="s">
        <v>754</v>
      </c>
      <c r="G346" s="796" t="s">
        <v>536</v>
      </c>
      <c r="H346" s="28" t="s">
        <v>537</v>
      </c>
      <c r="I346" s="63" t="s">
        <v>538</v>
      </c>
      <c r="J346" s="876">
        <f>COUNTIF(I346:I371,[3]DATOS!$D$24)</f>
        <v>26</v>
      </c>
      <c r="K346" s="802" t="str">
        <f>+IF(AND(J346&lt;6,J346&gt;0),"Moderado",IF(AND(J346&lt;12,J346&gt;5),"Mayor",IF(AND(J346&lt;20,J346&gt;11),"Catastrófico","Responda las Preguntas de Impacto")))</f>
        <v>Responda las Preguntas de Impacto</v>
      </c>
      <c r="L346" s="749" t="str">
        <f>IF(AND(EXACT(G346,"Rara vez"),(EXACT(K346,"Moderado"))),"Moderado",IF(AND(EXACT(G346,"Rara vez"),(EXACT(K346,"Mayor"))),"Alto",IF(AND(EXACT(G346,"Rara vez"),(EXACT(K346,"Catastrófico"))),"Extremo",IF(AND(EXACT(G346,"Improbable"),(EXACT(K346,"Moderado"))),"Moderado",IF(AND(EXACT(G346,"Improbable"),(EXACT(K346,"Mayor"))),"Alto",IF(AND(EXACT(G346,"Improbable"),(EXACT(K346,"Catastrófico"))),"Extremo",IF(AND(EXACT(G346,"Posible"),(EXACT(K346,"Moderado"))),"Alto",IF(AND(EXACT(G346,"Posible"),(EXACT(K346,"Mayor"))),"Extremo",IF(AND(EXACT(G346,"Posible"),(EXACT(K346,"Catastrófico"))),"Extremo",IF(AND(EXACT(G346,"Probable"),(EXACT(K346,"Moderado"))),"Alto",IF(AND(EXACT(G346,"Probable"),(EXACT(K346,"Mayor"))),"Extremo",IF(AND(EXACT(G346,"Probable"),(EXACT(K346,"Catastrófico"))),"Extremo",IF(AND(EXACT(G346,"Casi Seguro"),(EXACT(K346,"Moderado"))),"Extremo",IF(AND(EXACT(G346,"Casi Seguro"),(EXACT(K346,"Mayor"))),"Extremo",IF(AND(EXACT(G346,"Casi Seguro"),(EXACT(K346,"Catastrófico"))),"Extremo","")))))))))))))))</f>
        <v/>
      </c>
      <c r="M346" s="805" t="str">
        <f>IF(EXACT(L346,"Bajo"),"Evitar el Riesgo, Reducir el Riesgo, Compartir el Riesg",IF(EXACT(L346,"Moderado"),"Evitar el Riesgo, Reducir el Riesgo, Compartir el Riesgo",IF(EXACT(L346,"Alto"),"Evitar el Riesgo, Reducir el Riesgo, Compartir el Riesgo",IF(EXACT(L346,"extremo"),"Evitar el Riesgo, Reducir el Riesgo, Compartir el Riesgo",""))))</f>
        <v/>
      </c>
      <c r="N346" s="887" t="s">
        <v>755</v>
      </c>
      <c r="O346" s="810" t="s">
        <v>540</v>
      </c>
      <c r="P346" s="26" t="s">
        <v>541</v>
      </c>
      <c r="Q346" s="22" t="s">
        <v>542</v>
      </c>
      <c r="R346" s="22">
        <f>+IFERROR(VLOOKUP(Q346,[12]DATOS!$E$2:$F$17,2,FALSE),"")</f>
        <v>15</v>
      </c>
      <c r="S346" s="812">
        <f>SUM(R346:R353)</f>
        <v>100</v>
      </c>
      <c r="T346" s="816" t="str">
        <f>+IF(AND(S346&lt;=100,S346&gt;=96),"Fuerte",IF(AND(S346&lt;=95,S346&gt;=86),"Moderado",IF(AND(S346&lt;=85,J346&gt;=0),"Débil"," ")))</f>
        <v>Fuerte</v>
      </c>
      <c r="U346" s="743" t="s">
        <v>543</v>
      </c>
      <c r="V346" s="816" t="str">
        <f>IF(AND(EXACT(T346,"Fuerte"),(EXACT(U346,"Fuerte"))),"Fuerte",IF(AND(EXACT(T346,"Fuerte"),(EXACT(U346,"Moderado"))),"Moderado",IF(AND(EXACT(T346,"Fuerte"),(EXACT(U346,"Débil"))),"Débil",IF(AND(EXACT(T346,"Moderado"),(EXACT(U346,"Fuerte"))),"Moderado",IF(AND(EXACT(T346,"Moderado"),(EXACT(U346,"Moderado"))),"Moderado",IF(AND(EXACT(T346,"Moderado"),(EXACT(U346,"Débil"))),"Débil",IF(AND(EXACT(T346,"Débil"),(EXACT(U346,"Fuerte"))),"Débil",IF(AND(EXACT(T346,"Débil"),(EXACT(U346,"Moderado"))),"Débil",IF(AND(EXACT(T346,"Débil"),(EXACT(U346,"Débil"))),"Débil",)))))))))</f>
        <v>Fuerte</v>
      </c>
      <c r="W346" s="816">
        <f>IF(V346="Fuerte",100,IF(V346="Moderado",50,IF(V346="Débil",0)))</f>
        <v>100</v>
      </c>
      <c r="X346" s="743">
        <f>AVERAGE(W346:W371)</f>
        <v>100</v>
      </c>
      <c r="Y346" s="743" t="s">
        <v>756</v>
      </c>
      <c r="Z346" s="743" t="s">
        <v>597</v>
      </c>
      <c r="AA346" s="761" t="s">
        <v>757</v>
      </c>
      <c r="AB346" s="893" t="str">
        <f>+IF(X346=100,"Fuerte",IF(AND(X346&lt;=99,X346&gt;=50),"Moderado",IF(X346&lt;50,"Débil"," ")))</f>
        <v>Fuerte</v>
      </c>
      <c r="AC346" s="760" t="s">
        <v>547</v>
      </c>
      <c r="AD346" s="760" t="s">
        <v>547</v>
      </c>
      <c r="AE346" s="762" t="str">
        <f>IF(AND(OR(AD346="Directamente",AD346="Indirectamente",AD346="No Disminuye"),(AB346="Fuerte"),(AC346="Directamente"),(OR(G346="Rara vez",G346="Improbable",G346="Posible"))),"Rara vez",IF(AND(OR(AD346="Directamente",AD346="Indirectamente",AD346="No Disminuye"),(AB346="Fuerte"),(AC346="Directamente"),(G346="Probable")),"Improbable",IF(AND(OR(AD346="Directamente",AD346="Indirectamente",AD346="No Disminuye"),(AB346="Fuerte"),(AC346="Directamente"),(G346="Casi Seguro")),"Posible",IF(AND(AD346="Directamente",AC346="No disminuye",AB346="Fuerte"),G346,IF(AND(OR(AD346="Directamente",AD346="Indirectamente",AD346="No Disminuye"),AB346="Moderado",AC346="Directamente",(OR(G346="Rara vez",G346="Improbable"))),"Rara vez",IF(AND(OR(AD346="Directamente",AD346="Indirectamente",AD346="No Disminuye"),(AB346="Moderado"),(AC346="Directamente"),(G346="Posible")),"Improbable",IF(AND(OR(AD346="Directamente",AD346="Indirectamente",AD346="No Disminuye"),(AB346="Moderado"),(AC346="Directamente"),(G346="Probable")),"Posible",IF(AND(OR(AD346="Directamente",AD346="Indirectamente",AD346="No Disminuye"),(AB346="Moderado"),(AC346="Directamente"),(G346="Casi Seguro")),"Probable",IF(AND(AD346="Directamente",AC346="No disminuye",AB346="Moderado"),G346,IF(AB346="Débil",G346," ESTA COMBINACION NO ESTÁ CONTEMPLADA EN LA METODOLOGÍA "))))))))))</f>
        <v>Rara vez</v>
      </c>
      <c r="AF346" s="749" t="str">
        <f>IF(AND(OR(AD346="Directamente",AD346="Indirectamente",AD346="No Disminuye"),AB346="Moderado",AC346="Directamente",(OR(G346="Raro",G346="Improbable"))),"Raro",IF(AND(OR(AD346="Directamente",AD346="Indirectamente",AD346="No Disminuye"),(AB346="Moderado"),(AC346="Directamente"),(G346="Posible")),"Improbable",IF(AND(OR(AD346="Directamente",AD346="Indirectamente",AD346="No Disminuye"),(AB346="Moderado"),(AC346="Directamente"),(G346="Probable")),"Posible",IF(AND(OR(AD346="Directamente",AD346="Indirectamente",AD346="No Disminuye"),(AB346="Moderado"),(AC346="Directamente"),(G346="Casi Seguro")),"Probable",IF(AND(AD346="Directamente",AC346="No disminuye",AB346="Moderado"),G346," ")))))</f>
        <v xml:space="preserve"> </v>
      </c>
      <c r="AG346" s="749" t="str">
        <f>K346</f>
        <v>Responda las Preguntas de Impacto</v>
      </c>
      <c r="AH346" s="749" t="str">
        <f>IF(AND(EXACT(AE346,"Rara vez"),(EXACT(AG346,"Moderado"))),"Moderado",IF(AND(EXACT(AE346,"Rara vez"),(EXACT(AG346,"Mayor"))),"Alto",IF(AND(EXACT(AE346,"Rara vez"),(EXACT(AG346,"Catastrófico"))),"Extremo",IF(AND(EXACT(AE346,"Improbable"),(EXACT(AG346,"Moderado"))),"Moderado",IF(AND(EXACT(AE346,"Improbable"),(EXACT(AG346,"Mayor"))),"Alto",IF(AND(EXACT(AE346,"Improbable"),(EXACT(AG346,"Catastrófico"))),"Extremo",IF(AND(EXACT(AE346,"Posible"),(EXACT(AG346,"Moderado"))),"Alto",IF(AND(EXACT(AE346,"Posible"),(EXACT(AG346,"Mayor"))),"Extremo",IF(AND(EXACT(AE346,"Posible"),(EXACT(AG346,"Catastrófico"))),"Extremo",IF(AND(EXACT(AE346,"Probable"),(EXACT(AG346,"Moderado"))),"Alto",IF(AND(EXACT(AE346,"Probable"),(EXACT(AG346,"Mayor"))),"Extremo",IF(AND(EXACT(AE346,"Probable"),(EXACT(AG346,"Catastrófico"))),"Extremo",IF(AND(EXACT(AE346,"Casi Seguro"),(EXACT(AG346,"Moderado"))),"Extremo",IF(AND(EXACT(AE346,"Casi Seguro"),(EXACT(AG346,"Mayor"))),"Extremo",IF(AND(EXACT(AE346,"Casi Seguro"),(EXACT(AG346,"Catastrófico"))),"Extremo","")))))))))))))))</f>
        <v/>
      </c>
      <c r="AI346" s="766" t="str">
        <f>IF(EXACT(AH346,"Bajo"),"Evitar el Riesgo, Reducir el Riesgo, Compartir el Riesgo",IF(EXACT(AH346,"Moderado"),"Evitar el Riesgo, Reducir el Riesgo, Compartir el Riesgo",IF(EXACT(AH346,"Alto"),"Evitar el Riesgo, Reducir el Riesgo, Compartir el Riesgo",IF(EXACT(AH346,"Extremo"),"Evitar el Riesgo, Reducir el Riesgo, Compartir el Riesgo",""))))</f>
        <v/>
      </c>
      <c r="AJ346" s="907" t="s">
        <v>758</v>
      </c>
      <c r="AK346" s="771">
        <v>43466</v>
      </c>
      <c r="AL346" s="786">
        <v>43830</v>
      </c>
      <c r="AM346" s="774" t="s">
        <v>756</v>
      </c>
      <c r="AN346" s="894" t="s">
        <v>759</v>
      </c>
      <c r="AO346" s="850"/>
      <c r="AP346" s="748"/>
      <c r="AQ346" s="748"/>
      <c r="AR346" s="748"/>
      <c r="AS346" s="748"/>
      <c r="AT346" s="748"/>
      <c r="AU346" s="748"/>
      <c r="AV346" s="748"/>
      <c r="AW346" s="748"/>
      <c r="AX346" s="748"/>
      <c r="AY346" s="748"/>
      <c r="AZ346" s="840"/>
      <c r="BA346" s="826"/>
      <c r="BB346" s="844"/>
      <c r="BC346" s="844"/>
      <c r="BD346" s="844"/>
      <c r="BE346" s="847"/>
    </row>
    <row r="347" spans="1:57" ht="30" customHeight="1" thickBot="1">
      <c r="A347" s="789"/>
      <c r="B347" s="1138"/>
      <c r="C347" s="750"/>
      <c r="D347" s="873"/>
      <c r="E347" s="750"/>
      <c r="F347" s="873"/>
      <c r="G347" s="797"/>
      <c r="H347" s="24" t="s">
        <v>552</v>
      </c>
      <c r="I347" s="63" t="s">
        <v>538</v>
      </c>
      <c r="J347" s="877"/>
      <c r="K347" s="803"/>
      <c r="L347" s="750"/>
      <c r="M347" s="806"/>
      <c r="N347" s="870"/>
      <c r="O347" s="811"/>
      <c r="P347" s="26" t="s">
        <v>553</v>
      </c>
      <c r="Q347" s="22" t="s">
        <v>554</v>
      </c>
      <c r="R347" s="22">
        <f>+IFERROR(VLOOKUP(Q347,[12]DATOS!$E$2:$F$17,2,FALSE),"")</f>
        <v>15</v>
      </c>
      <c r="S347" s="813"/>
      <c r="T347" s="816"/>
      <c r="U347" s="744"/>
      <c r="V347" s="816"/>
      <c r="W347" s="816"/>
      <c r="X347" s="744"/>
      <c r="Y347" s="744"/>
      <c r="Z347" s="744"/>
      <c r="AA347" s="891"/>
      <c r="AB347" s="758"/>
      <c r="AC347" s="760"/>
      <c r="AD347" s="760"/>
      <c r="AE347" s="763"/>
      <c r="AF347" s="750"/>
      <c r="AG347" s="750"/>
      <c r="AH347" s="750"/>
      <c r="AI347" s="767"/>
      <c r="AJ347" s="770"/>
      <c r="AK347" s="772"/>
      <c r="AL347" s="772"/>
      <c r="AM347" s="775"/>
      <c r="AN347" s="859"/>
      <c r="AO347" s="851"/>
      <c r="AP347" s="744"/>
      <c r="AQ347" s="744"/>
      <c r="AR347" s="744"/>
      <c r="AS347" s="744"/>
      <c r="AT347" s="744"/>
      <c r="AU347" s="744"/>
      <c r="AV347" s="744"/>
      <c r="AW347" s="744"/>
      <c r="AX347" s="744"/>
      <c r="AY347" s="744"/>
      <c r="AZ347" s="841"/>
      <c r="BA347" s="827"/>
      <c r="BB347" s="845"/>
      <c r="BC347" s="845"/>
      <c r="BD347" s="845"/>
      <c r="BE347" s="848"/>
    </row>
    <row r="348" spans="1:57" ht="30" customHeight="1" thickBot="1">
      <c r="A348" s="789"/>
      <c r="B348" s="1138"/>
      <c r="C348" s="750"/>
      <c r="D348" s="873"/>
      <c r="E348" s="750"/>
      <c r="F348" s="873"/>
      <c r="G348" s="797"/>
      <c r="H348" s="24" t="s">
        <v>555</v>
      </c>
      <c r="I348" s="63" t="s">
        <v>538</v>
      </c>
      <c r="J348" s="877"/>
      <c r="K348" s="803"/>
      <c r="L348" s="750"/>
      <c r="M348" s="806"/>
      <c r="N348" s="870"/>
      <c r="O348" s="811"/>
      <c r="P348" s="26" t="s">
        <v>556</v>
      </c>
      <c r="Q348" s="22" t="s">
        <v>557</v>
      </c>
      <c r="R348" s="22">
        <f>+IFERROR(VLOOKUP(Q348,[12]DATOS!$E$2:$F$17,2,FALSE),"")</f>
        <v>15</v>
      </c>
      <c r="S348" s="813"/>
      <c r="T348" s="816"/>
      <c r="U348" s="744"/>
      <c r="V348" s="816"/>
      <c r="W348" s="816"/>
      <c r="X348" s="744"/>
      <c r="Y348" s="744"/>
      <c r="Z348" s="744"/>
      <c r="AA348" s="891"/>
      <c r="AB348" s="758"/>
      <c r="AC348" s="760"/>
      <c r="AD348" s="760"/>
      <c r="AE348" s="763"/>
      <c r="AF348" s="750"/>
      <c r="AG348" s="750"/>
      <c r="AH348" s="750"/>
      <c r="AI348" s="767"/>
      <c r="AJ348" s="770"/>
      <c r="AK348" s="772"/>
      <c r="AL348" s="772"/>
      <c r="AM348" s="775"/>
      <c r="AN348" s="859"/>
      <c r="AO348" s="851"/>
      <c r="AP348" s="744"/>
      <c r="AQ348" s="744"/>
      <c r="AR348" s="744"/>
      <c r="AS348" s="744"/>
      <c r="AT348" s="744"/>
      <c r="AU348" s="744"/>
      <c r="AV348" s="744"/>
      <c r="AW348" s="744"/>
      <c r="AX348" s="744"/>
      <c r="AY348" s="744"/>
      <c r="AZ348" s="841"/>
      <c r="BA348" s="827"/>
      <c r="BB348" s="845"/>
      <c r="BC348" s="845"/>
      <c r="BD348" s="845"/>
      <c r="BE348" s="848"/>
    </row>
    <row r="349" spans="1:57" ht="30" customHeight="1" thickBot="1">
      <c r="A349" s="789"/>
      <c r="B349" s="1138"/>
      <c r="C349" s="750"/>
      <c r="D349" s="873"/>
      <c r="E349" s="750"/>
      <c r="F349" s="873"/>
      <c r="G349" s="797"/>
      <c r="H349" s="24" t="s">
        <v>558</v>
      </c>
      <c r="I349" s="63" t="s">
        <v>538</v>
      </c>
      <c r="J349" s="877"/>
      <c r="K349" s="803"/>
      <c r="L349" s="750"/>
      <c r="M349" s="806"/>
      <c r="N349" s="870"/>
      <c r="O349" s="811"/>
      <c r="P349" s="26" t="s">
        <v>560</v>
      </c>
      <c r="Q349" s="22" t="s">
        <v>561</v>
      </c>
      <c r="R349" s="22">
        <f>+IFERROR(VLOOKUP(Q349,[12]DATOS!$E$2:$F$17,2,FALSE),"")</f>
        <v>15</v>
      </c>
      <c r="S349" s="813"/>
      <c r="T349" s="816"/>
      <c r="U349" s="744"/>
      <c r="V349" s="816"/>
      <c r="W349" s="816"/>
      <c r="X349" s="744"/>
      <c r="Y349" s="744"/>
      <c r="Z349" s="744"/>
      <c r="AA349" s="891"/>
      <c r="AB349" s="758"/>
      <c r="AC349" s="760"/>
      <c r="AD349" s="760"/>
      <c r="AE349" s="763"/>
      <c r="AF349" s="750"/>
      <c r="AG349" s="750"/>
      <c r="AH349" s="750"/>
      <c r="AI349" s="767"/>
      <c r="AJ349" s="770"/>
      <c r="AK349" s="772"/>
      <c r="AL349" s="772"/>
      <c r="AM349" s="775"/>
      <c r="AN349" s="859"/>
      <c r="AO349" s="851"/>
      <c r="AP349" s="744"/>
      <c r="AQ349" s="744"/>
      <c r="AR349" s="744"/>
      <c r="AS349" s="744"/>
      <c r="AT349" s="744"/>
      <c r="AU349" s="744"/>
      <c r="AV349" s="744"/>
      <c r="AW349" s="744"/>
      <c r="AX349" s="744"/>
      <c r="AY349" s="744"/>
      <c r="AZ349" s="841"/>
      <c r="BA349" s="827"/>
      <c r="BB349" s="845"/>
      <c r="BC349" s="845"/>
      <c r="BD349" s="845"/>
      <c r="BE349" s="848"/>
    </row>
    <row r="350" spans="1:57" ht="30" customHeight="1" thickBot="1">
      <c r="A350" s="789"/>
      <c r="B350" s="1138"/>
      <c r="C350" s="750"/>
      <c r="D350" s="873"/>
      <c r="E350" s="750"/>
      <c r="F350" s="873"/>
      <c r="G350" s="797"/>
      <c r="H350" s="24" t="s">
        <v>562</v>
      </c>
      <c r="I350" s="63" t="s">
        <v>538</v>
      </c>
      <c r="J350" s="877"/>
      <c r="K350" s="803"/>
      <c r="L350" s="750"/>
      <c r="M350" s="806"/>
      <c r="N350" s="870"/>
      <c r="O350" s="811"/>
      <c r="P350" s="26" t="s">
        <v>563</v>
      </c>
      <c r="Q350" s="22" t="s">
        <v>564</v>
      </c>
      <c r="R350" s="22">
        <f>+IFERROR(VLOOKUP(Q350,[12]DATOS!$E$2:$F$17,2,FALSE),"")</f>
        <v>15</v>
      </c>
      <c r="S350" s="813"/>
      <c r="T350" s="816"/>
      <c r="U350" s="744"/>
      <c r="V350" s="816"/>
      <c r="W350" s="816"/>
      <c r="X350" s="744"/>
      <c r="Y350" s="744"/>
      <c r="Z350" s="744"/>
      <c r="AA350" s="891"/>
      <c r="AB350" s="758"/>
      <c r="AC350" s="760"/>
      <c r="AD350" s="760"/>
      <c r="AE350" s="763"/>
      <c r="AF350" s="750"/>
      <c r="AG350" s="750"/>
      <c r="AH350" s="750"/>
      <c r="AI350" s="767"/>
      <c r="AJ350" s="770"/>
      <c r="AK350" s="772"/>
      <c r="AL350" s="772"/>
      <c r="AM350" s="775"/>
      <c r="AN350" s="859"/>
      <c r="AO350" s="851"/>
      <c r="AP350" s="744"/>
      <c r="AQ350" s="744"/>
      <c r="AR350" s="744"/>
      <c r="AS350" s="744"/>
      <c r="AT350" s="744"/>
      <c r="AU350" s="744"/>
      <c r="AV350" s="744"/>
      <c r="AW350" s="744"/>
      <c r="AX350" s="744"/>
      <c r="AY350" s="744"/>
      <c r="AZ350" s="841"/>
      <c r="BA350" s="827"/>
      <c r="BB350" s="845"/>
      <c r="BC350" s="845"/>
      <c r="BD350" s="845"/>
      <c r="BE350" s="848"/>
    </row>
    <row r="351" spans="1:57" ht="30" customHeight="1" thickBot="1">
      <c r="A351" s="789"/>
      <c r="B351" s="1138"/>
      <c r="C351" s="750"/>
      <c r="D351" s="873"/>
      <c r="E351" s="750"/>
      <c r="F351" s="873"/>
      <c r="G351" s="797"/>
      <c r="H351" s="24" t="s">
        <v>565</v>
      </c>
      <c r="I351" s="63" t="s">
        <v>538</v>
      </c>
      <c r="J351" s="877"/>
      <c r="K351" s="803"/>
      <c r="L351" s="750"/>
      <c r="M351" s="806"/>
      <c r="N351" s="870"/>
      <c r="O351" s="811"/>
      <c r="P351" s="27" t="s">
        <v>566</v>
      </c>
      <c r="Q351" s="22" t="s">
        <v>567</v>
      </c>
      <c r="R351" s="22">
        <f>+IFERROR(VLOOKUP(Q351,[12]DATOS!$E$2:$F$17,2,FALSE),"")</f>
        <v>15</v>
      </c>
      <c r="S351" s="813"/>
      <c r="T351" s="816"/>
      <c r="U351" s="744"/>
      <c r="V351" s="816"/>
      <c r="W351" s="816"/>
      <c r="X351" s="744"/>
      <c r="Y351" s="744"/>
      <c r="Z351" s="744"/>
      <c r="AA351" s="891"/>
      <c r="AB351" s="758"/>
      <c r="AC351" s="760"/>
      <c r="AD351" s="760"/>
      <c r="AE351" s="763"/>
      <c r="AF351" s="750"/>
      <c r="AG351" s="750"/>
      <c r="AH351" s="750"/>
      <c r="AI351" s="767"/>
      <c r="AJ351" s="770"/>
      <c r="AK351" s="772"/>
      <c r="AL351" s="772"/>
      <c r="AM351" s="775"/>
      <c r="AN351" s="859"/>
      <c r="AO351" s="851"/>
      <c r="AP351" s="744"/>
      <c r="AQ351" s="744"/>
      <c r="AR351" s="744"/>
      <c r="AS351" s="744"/>
      <c r="AT351" s="744"/>
      <c r="AU351" s="744"/>
      <c r="AV351" s="744"/>
      <c r="AW351" s="744"/>
      <c r="AX351" s="744"/>
      <c r="AY351" s="744"/>
      <c r="AZ351" s="841"/>
      <c r="BA351" s="827"/>
      <c r="BB351" s="845"/>
      <c r="BC351" s="845"/>
      <c r="BD351" s="845"/>
      <c r="BE351" s="848"/>
    </row>
    <row r="352" spans="1:57" ht="30" customHeight="1" thickBot="1">
      <c r="A352" s="789"/>
      <c r="B352" s="1138"/>
      <c r="C352" s="750"/>
      <c r="D352" s="873"/>
      <c r="E352" s="750"/>
      <c r="F352" s="873"/>
      <c r="G352" s="797"/>
      <c r="H352" s="24" t="s">
        <v>568</v>
      </c>
      <c r="I352" s="63" t="s">
        <v>538</v>
      </c>
      <c r="J352" s="877"/>
      <c r="K352" s="803"/>
      <c r="L352" s="750"/>
      <c r="M352" s="806"/>
      <c r="N352" s="870"/>
      <c r="O352" s="811"/>
      <c r="P352" s="26" t="s">
        <v>569</v>
      </c>
      <c r="Q352" s="26" t="s">
        <v>570</v>
      </c>
      <c r="R352" s="26">
        <f>+IFERROR(VLOOKUP(Q352,[12]DATOS!$E$2:$F$17,2,FALSE),"")</f>
        <v>10</v>
      </c>
      <c r="S352" s="813"/>
      <c r="T352" s="816"/>
      <c r="U352" s="744"/>
      <c r="V352" s="816"/>
      <c r="W352" s="816"/>
      <c r="X352" s="744"/>
      <c r="Y352" s="744"/>
      <c r="Z352" s="744"/>
      <c r="AA352" s="891"/>
      <c r="AB352" s="758"/>
      <c r="AC352" s="760"/>
      <c r="AD352" s="760"/>
      <c r="AE352" s="763"/>
      <c r="AF352" s="750"/>
      <c r="AG352" s="750"/>
      <c r="AH352" s="750"/>
      <c r="AI352" s="767"/>
      <c r="AJ352" s="770"/>
      <c r="AK352" s="772"/>
      <c r="AL352" s="772"/>
      <c r="AM352" s="775"/>
      <c r="AN352" s="859"/>
      <c r="AO352" s="851"/>
      <c r="AP352" s="744"/>
      <c r="AQ352" s="744"/>
      <c r="AR352" s="744"/>
      <c r="AS352" s="744"/>
      <c r="AT352" s="744"/>
      <c r="AU352" s="744"/>
      <c r="AV352" s="744"/>
      <c r="AW352" s="744"/>
      <c r="AX352" s="744"/>
      <c r="AY352" s="744"/>
      <c r="AZ352" s="841"/>
      <c r="BA352" s="827"/>
      <c r="BB352" s="845"/>
      <c r="BC352" s="845"/>
      <c r="BD352" s="845"/>
      <c r="BE352" s="848"/>
    </row>
    <row r="353" spans="1:57" ht="72" customHeight="1" thickBot="1">
      <c r="A353" s="789"/>
      <c r="B353" s="1138"/>
      <c r="C353" s="750"/>
      <c r="D353" s="873"/>
      <c r="E353" s="751"/>
      <c r="F353" s="873"/>
      <c r="G353" s="797"/>
      <c r="H353" s="24" t="s">
        <v>571</v>
      </c>
      <c r="I353" s="63" t="s">
        <v>538</v>
      </c>
      <c r="J353" s="877"/>
      <c r="K353" s="803"/>
      <c r="L353" s="750"/>
      <c r="M353" s="806"/>
      <c r="N353" s="870"/>
      <c r="O353" s="811"/>
      <c r="P353" s="25"/>
      <c r="Q353" s="25"/>
      <c r="R353" s="25"/>
      <c r="S353" s="814"/>
      <c r="T353" s="816"/>
      <c r="U353" s="744"/>
      <c r="V353" s="816"/>
      <c r="W353" s="816"/>
      <c r="X353" s="744"/>
      <c r="Y353" s="753"/>
      <c r="Z353" s="753"/>
      <c r="AA353" s="892"/>
      <c r="AB353" s="758"/>
      <c r="AC353" s="760"/>
      <c r="AD353" s="760"/>
      <c r="AE353" s="763"/>
      <c r="AF353" s="750"/>
      <c r="AG353" s="750"/>
      <c r="AH353" s="750"/>
      <c r="AI353" s="767"/>
      <c r="AJ353" s="770"/>
      <c r="AK353" s="773"/>
      <c r="AL353" s="773"/>
      <c r="AM353" s="776"/>
      <c r="AN353" s="859"/>
      <c r="AO353" s="852"/>
      <c r="AP353" s="753"/>
      <c r="AQ353" s="753"/>
      <c r="AR353" s="753"/>
      <c r="AS353" s="753"/>
      <c r="AT353" s="753"/>
      <c r="AU353" s="753"/>
      <c r="AV353" s="753"/>
      <c r="AW353" s="753"/>
      <c r="AX353" s="753"/>
      <c r="AY353" s="753"/>
      <c r="AZ353" s="842"/>
      <c r="BA353" s="828"/>
      <c r="BB353" s="846"/>
      <c r="BC353" s="846"/>
      <c r="BD353" s="846"/>
      <c r="BE353" s="849"/>
    </row>
    <row r="354" spans="1:57" ht="30" customHeight="1" thickBot="1">
      <c r="A354" s="789"/>
      <c r="B354" s="1138"/>
      <c r="C354" s="750"/>
      <c r="D354" s="873"/>
      <c r="E354" s="869"/>
      <c r="F354" s="873"/>
      <c r="G354" s="797"/>
      <c r="H354" s="24" t="s">
        <v>572</v>
      </c>
      <c r="I354" s="63" t="s">
        <v>538</v>
      </c>
      <c r="J354" s="877"/>
      <c r="K354" s="803"/>
      <c r="L354" s="750"/>
      <c r="M354" s="806"/>
      <c r="N354" s="870" t="s">
        <v>760</v>
      </c>
      <c r="O354" s="749" t="s">
        <v>540</v>
      </c>
      <c r="P354" s="22" t="s">
        <v>541</v>
      </c>
      <c r="Q354" s="22" t="s">
        <v>542</v>
      </c>
      <c r="R354" s="22">
        <f>+IFERROR(VLOOKUP(Q354,[12]DATOS!$E$2:$F$17,2,FALSE),"")</f>
        <v>15</v>
      </c>
      <c r="S354" s="743">
        <f>SUM(R354:R363)</f>
        <v>100</v>
      </c>
      <c r="T354" s="743" t="str">
        <f>+IF(AND(S354&lt;=100,S354&gt;=96),"Fuerte",IF(AND(S354&lt;=95,S354&gt;=86),"Moderado",IF(AND(S354&lt;=85,J354&gt;=0),"Débil"," ")))</f>
        <v>Fuerte</v>
      </c>
      <c r="U354" s="743" t="s">
        <v>543</v>
      </c>
      <c r="V354" s="743" t="str">
        <f>IF(AND(EXACT(T354,"Fuerte"),(EXACT(U354,"Fuerte"))),"Fuerte",IF(AND(EXACT(T354,"Fuerte"),(EXACT(U354,"Moderado"))),"Moderado",IF(AND(EXACT(T354,"Fuerte"),(EXACT(U354,"Débil"))),"Débil",IF(AND(EXACT(T354,"Moderado"),(EXACT(U354,"Fuerte"))),"Moderado",IF(AND(EXACT(T354,"Moderado"),(EXACT(U354,"Moderado"))),"Moderado",IF(AND(EXACT(T354,"Moderado"),(EXACT(U354,"Débil"))),"Débil",IF(AND(EXACT(T354,"Débil"),(EXACT(U354,"Fuerte"))),"Débil",IF(AND(EXACT(T354,"Débil"),(EXACT(U354,"Moderado"))),"Débil",IF(AND(EXACT(T354,"Débil"),(EXACT(U354,"Débil"))),"Débil",)))))))))</f>
        <v>Fuerte</v>
      </c>
      <c r="W354" s="743">
        <f>IF(V354="Fuerte",100,IF(V354="Moderado",50,IF(V354="Débil",0)))</f>
        <v>100</v>
      </c>
      <c r="X354" s="744"/>
      <c r="Y354" s="780" t="s">
        <v>756</v>
      </c>
      <c r="Z354" s="781" t="s">
        <v>604</v>
      </c>
      <c r="AA354" s="780" t="s">
        <v>761</v>
      </c>
      <c r="AB354" s="758"/>
      <c r="AC354" s="760"/>
      <c r="AD354" s="760"/>
      <c r="AE354" s="763"/>
      <c r="AF354" s="750"/>
      <c r="AG354" s="750"/>
      <c r="AH354" s="750"/>
      <c r="AI354" s="767"/>
      <c r="AJ354" s="907" t="s">
        <v>762</v>
      </c>
      <c r="AK354" s="866">
        <v>43466</v>
      </c>
      <c r="AL354" s="866">
        <v>43830</v>
      </c>
      <c r="AM354" s="811" t="s">
        <v>756</v>
      </c>
      <c r="AN354" s="859"/>
      <c r="AO354" s="867"/>
      <c r="AP354" s="816"/>
      <c r="AQ354" s="816"/>
      <c r="AR354" s="816"/>
      <c r="AS354" s="816"/>
      <c r="AT354" s="816"/>
      <c r="AU354" s="816"/>
      <c r="AV354" s="816"/>
      <c r="AW354" s="816"/>
      <c r="AX354" s="816"/>
      <c r="AY354" s="816"/>
      <c r="AZ354" s="854"/>
      <c r="BA354" s="833"/>
      <c r="BB354" s="831"/>
      <c r="BC354" s="831"/>
      <c r="BD354" s="831"/>
      <c r="BE354" s="824"/>
    </row>
    <row r="355" spans="1:57" ht="30" customHeight="1" thickBot="1">
      <c r="A355" s="789"/>
      <c r="B355" s="1138"/>
      <c r="C355" s="750"/>
      <c r="D355" s="873"/>
      <c r="E355" s="797"/>
      <c r="F355" s="873"/>
      <c r="G355" s="797"/>
      <c r="H355" s="24" t="s">
        <v>573</v>
      </c>
      <c r="I355" s="63" t="s">
        <v>538</v>
      </c>
      <c r="J355" s="877"/>
      <c r="K355" s="803"/>
      <c r="L355" s="750"/>
      <c r="M355" s="806"/>
      <c r="N355" s="870"/>
      <c r="O355" s="750"/>
      <c r="P355" s="23" t="s">
        <v>553</v>
      </c>
      <c r="Q355" s="22" t="s">
        <v>554</v>
      </c>
      <c r="R355" s="22">
        <f>+IFERROR(VLOOKUP(Q355,[12]DATOS!$E$2:$F$17,2,FALSE),"")</f>
        <v>15</v>
      </c>
      <c r="S355" s="744"/>
      <c r="T355" s="744"/>
      <c r="U355" s="744"/>
      <c r="V355" s="744"/>
      <c r="W355" s="744"/>
      <c r="X355" s="744"/>
      <c r="Y355" s="750"/>
      <c r="Z355" s="744"/>
      <c r="AA355" s="750"/>
      <c r="AB355" s="758"/>
      <c r="AC355" s="760"/>
      <c r="AD355" s="760"/>
      <c r="AE355" s="763"/>
      <c r="AF355" s="750"/>
      <c r="AG355" s="750"/>
      <c r="AH355" s="750"/>
      <c r="AI355" s="767"/>
      <c r="AJ355" s="770"/>
      <c r="AK355" s="866"/>
      <c r="AL355" s="866"/>
      <c r="AM355" s="811"/>
      <c r="AN355" s="859"/>
      <c r="AO355" s="867"/>
      <c r="AP355" s="816"/>
      <c r="AQ355" s="816"/>
      <c r="AR355" s="816"/>
      <c r="AS355" s="816"/>
      <c r="AT355" s="816"/>
      <c r="AU355" s="816"/>
      <c r="AV355" s="816"/>
      <c r="AW355" s="816"/>
      <c r="AX355" s="816"/>
      <c r="AY355" s="816"/>
      <c r="AZ355" s="854"/>
      <c r="BA355" s="833"/>
      <c r="BB355" s="831"/>
      <c r="BC355" s="831"/>
      <c r="BD355" s="831"/>
      <c r="BE355" s="824"/>
    </row>
    <row r="356" spans="1:57" ht="30" customHeight="1" thickBot="1">
      <c r="A356" s="789"/>
      <c r="B356" s="1138"/>
      <c r="C356" s="750"/>
      <c r="D356" s="873"/>
      <c r="E356" s="797"/>
      <c r="F356" s="873"/>
      <c r="G356" s="797"/>
      <c r="H356" s="24" t="s">
        <v>574</v>
      </c>
      <c r="I356" s="63" t="s">
        <v>538</v>
      </c>
      <c r="J356" s="877"/>
      <c r="K356" s="803"/>
      <c r="L356" s="750"/>
      <c r="M356" s="806"/>
      <c r="N356" s="870"/>
      <c r="O356" s="750"/>
      <c r="P356" s="23" t="s">
        <v>556</v>
      </c>
      <c r="Q356" s="22" t="s">
        <v>557</v>
      </c>
      <c r="R356" s="22">
        <f>+IFERROR(VLOOKUP(Q356,[12]DATOS!$E$2:$F$17,2,FALSE),"")</f>
        <v>15</v>
      </c>
      <c r="S356" s="744"/>
      <c r="T356" s="744"/>
      <c r="U356" s="744"/>
      <c r="V356" s="744"/>
      <c r="W356" s="744"/>
      <c r="X356" s="744"/>
      <c r="Y356" s="750"/>
      <c r="Z356" s="744"/>
      <c r="AA356" s="750"/>
      <c r="AB356" s="758"/>
      <c r="AC356" s="760"/>
      <c r="AD356" s="760"/>
      <c r="AE356" s="763"/>
      <c r="AF356" s="750"/>
      <c r="AG356" s="750"/>
      <c r="AH356" s="750"/>
      <c r="AI356" s="767"/>
      <c r="AJ356" s="770"/>
      <c r="AK356" s="866"/>
      <c r="AL356" s="866"/>
      <c r="AM356" s="811"/>
      <c r="AN356" s="859"/>
      <c r="AO356" s="867"/>
      <c r="AP356" s="816"/>
      <c r="AQ356" s="816"/>
      <c r="AR356" s="816"/>
      <c r="AS356" s="816"/>
      <c r="AT356" s="816"/>
      <c r="AU356" s="816"/>
      <c r="AV356" s="816"/>
      <c r="AW356" s="816"/>
      <c r="AX356" s="816"/>
      <c r="AY356" s="816"/>
      <c r="AZ356" s="854"/>
      <c r="BA356" s="833"/>
      <c r="BB356" s="831"/>
      <c r="BC356" s="831"/>
      <c r="BD356" s="831"/>
      <c r="BE356" s="824"/>
    </row>
    <row r="357" spans="1:57" ht="30" customHeight="1" thickBot="1">
      <c r="A357" s="789"/>
      <c r="B357" s="1138"/>
      <c r="C357" s="750"/>
      <c r="D357" s="873"/>
      <c r="E357" s="797"/>
      <c r="F357" s="873"/>
      <c r="G357" s="797"/>
      <c r="H357" s="24" t="s">
        <v>575</v>
      </c>
      <c r="I357" s="63" t="s">
        <v>538</v>
      </c>
      <c r="J357" s="877"/>
      <c r="K357" s="803"/>
      <c r="L357" s="750"/>
      <c r="M357" s="806"/>
      <c r="N357" s="870"/>
      <c r="O357" s="750"/>
      <c r="P357" s="23" t="s">
        <v>560</v>
      </c>
      <c r="Q357" s="22" t="s">
        <v>561</v>
      </c>
      <c r="R357" s="22">
        <f>+IFERROR(VLOOKUP(Q357,[12]DATOS!$E$2:$F$17,2,FALSE),"")</f>
        <v>15</v>
      </c>
      <c r="S357" s="744"/>
      <c r="T357" s="744"/>
      <c r="U357" s="744"/>
      <c r="V357" s="744"/>
      <c r="W357" s="744"/>
      <c r="X357" s="744"/>
      <c r="Y357" s="750"/>
      <c r="Z357" s="744"/>
      <c r="AA357" s="750"/>
      <c r="AB357" s="758"/>
      <c r="AC357" s="760"/>
      <c r="AD357" s="760"/>
      <c r="AE357" s="763"/>
      <c r="AF357" s="750"/>
      <c r="AG357" s="750"/>
      <c r="AH357" s="750"/>
      <c r="AI357" s="767"/>
      <c r="AJ357" s="770"/>
      <c r="AK357" s="866"/>
      <c r="AL357" s="866"/>
      <c r="AM357" s="811"/>
      <c r="AN357" s="859"/>
      <c r="AO357" s="867"/>
      <c r="AP357" s="816"/>
      <c r="AQ357" s="816"/>
      <c r="AR357" s="816"/>
      <c r="AS357" s="816"/>
      <c r="AT357" s="816"/>
      <c r="AU357" s="816"/>
      <c r="AV357" s="816"/>
      <c r="AW357" s="816"/>
      <c r="AX357" s="816"/>
      <c r="AY357" s="816"/>
      <c r="AZ357" s="854"/>
      <c r="BA357" s="833"/>
      <c r="BB357" s="831"/>
      <c r="BC357" s="831"/>
      <c r="BD357" s="831"/>
      <c r="BE357" s="824"/>
    </row>
    <row r="358" spans="1:57" ht="18.75" customHeight="1" thickBot="1">
      <c r="A358" s="789"/>
      <c r="B358" s="1138"/>
      <c r="C358" s="750"/>
      <c r="D358" s="873"/>
      <c r="E358" s="797"/>
      <c r="F358" s="873"/>
      <c r="G358" s="797"/>
      <c r="H358" s="746" t="s">
        <v>576</v>
      </c>
      <c r="I358" s="63" t="s">
        <v>538</v>
      </c>
      <c r="J358" s="877"/>
      <c r="K358" s="803"/>
      <c r="L358" s="750"/>
      <c r="M358" s="806"/>
      <c r="N358" s="870"/>
      <c r="O358" s="750"/>
      <c r="P358" s="23" t="s">
        <v>563</v>
      </c>
      <c r="Q358" s="22" t="s">
        <v>564</v>
      </c>
      <c r="R358" s="22">
        <f>+IFERROR(VLOOKUP(Q358,[12]DATOS!$E$2:$F$17,2,FALSE),"")</f>
        <v>15</v>
      </c>
      <c r="S358" s="744"/>
      <c r="T358" s="744"/>
      <c r="U358" s="744"/>
      <c r="V358" s="744"/>
      <c r="W358" s="744"/>
      <c r="X358" s="744"/>
      <c r="Y358" s="750"/>
      <c r="Z358" s="744"/>
      <c r="AA358" s="750"/>
      <c r="AB358" s="758"/>
      <c r="AC358" s="760"/>
      <c r="AD358" s="760"/>
      <c r="AE358" s="763"/>
      <c r="AF358" s="750"/>
      <c r="AG358" s="750"/>
      <c r="AH358" s="750"/>
      <c r="AI358" s="767"/>
      <c r="AJ358" s="770"/>
      <c r="AK358" s="866"/>
      <c r="AL358" s="866"/>
      <c r="AM358" s="811"/>
      <c r="AN358" s="859"/>
      <c r="AO358" s="867"/>
      <c r="AP358" s="816"/>
      <c r="AQ358" s="816"/>
      <c r="AR358" s="816"/>
      <c r="AS358" s="816"/>
      <c r="AT358" s="816"/>
      <c r="AU358" s="816"/>
      <c r="AV358" s="816"/>
      <c r="AW358" s="816"/>
      <c r="AX358" s="816"/>
      <c r="AY358" s="816"/>
      <c r="AZ358" s="854"/>
      <c r="BA358" s="833"/>
      <c r="BB358" s="831"/>
      <c r="BC358" s="831"/>
      <c r="BD358" s="831"/>
      <c r="BE358" s="824"/>
    </row>
    <row r="359" spans="1:57" ht="45.75" customHeight="1" thickBot="1">
      <c r="A359" s="789"/>
      <c r="B359" s="1138"/>
      <c r="C359" s="750"/>
      <c r="D359" s="873"/>
      <c r="E359" s="797"/>
      <c r="F359" s="873"/>
      <c r="G359" s="797"/>
      <c r="H359" s="746"/>
      <c r="I359" s="63" t="s">
        <v>538</v>
      </c>
      <c r="J359" s="877"/>
      <c r="K359" s="803"/>
      <c r="L359" s="750"/>
      <c r="M359" s="806"/>
      <c r="N359" s="870"/>
      <c r="O359" s="750"/>
      <c r="P359" s="23" t="s">
        <v>566</v>
      </c>
      <c r="Q359" s="22" t="s">
        <v>567</v>
      </c>
      <c r="R359" s="22">
        <f>+IFERROR(VLOOKUP(Q359,[12]DATOS!$E$2:$F$17,2,FALSE),"")</f>
        <v>15</v>
      </c>
      <c r="S359" s="744"/>
      <c r="T359" s="744"/>
      <c r="U359" s="744"/>
      <c r="V359" s="744"/>
      <c r="W359" s="744"/>
      <c r="X359" s="744"/>
      <c r="Y359" s="750"/>
      <c r="Z359" s="744"/>
      <c r="AA359" s="750"/>
      <c r="AB359" s="758"/>
      <c r="AC359" s="760"/>
      <c r="AD359" s="760"/>
      <c r="AE359" s="763"/>
      <c r="AF359" s="750"/>
      <c r="AG359" s="750"/>
      <c r="AH359" s="750"/>
      <c r="AI359" s="767"/>
      <c r="AJ359" s="770"/>
      <c r="AK359" s="866"/>
      <c r="AL359" s="866"/>
      <c r="AM359" s="811"/>
      <c r="AN359" s="859"/>
      <c r="AO359" s="867"/>
      <c r="AP359" s="816"/>
      <c r="AQ359" s="816"/>
      <c r="AR359" s="816"/>
      <c r="AS359" s="816"/>
      <c r="AT359" s="816"/>
      <c r="AU359" s="816"/>
      <c r="AV359" s="816"/>
      <c r="AW359" s="816"/>
      <c r="AX359" s="816"/>
      <c r="AY359" s="816"/>
      <c r="AZ359" s="854"/>
      <c r="BA359" s="833"/>
      <c r="BB359" s="831"/>
      <c r="BC359" s="831"/>
      <c r="BD359" s="831"/>
      <c r="BE359" s="824"/>
    </row>
    <row r="360" spans="1:57" ht="27.75" customHeight="1" thickBot="1">
      <c r="A360" s="789"/>
      <c r="B360" s="1138"/>
      <c r="C360" s="750"/>
      <c r="D360" s="873"/>
      <c r="E360" s="797"/>
      <c r="F360" s="873"/>
      <c r="G360" s="797"/>
      <c r="H360" s="864" t="s">
        <v>577</v>
      </c>
      <c r="I360" s="63" t="s">
        <v>538</v>
      </c>
      <c r="J360" s="877"/>
      <c r="K360" s="803"/>
      <c r="L360" s="750"/>
      <c r="M360" s="806"/>
      <c r="N360" s="870"/>
      <c r="O360" s="750"/>
      <c r="P360" s="23" t="s">
        <v>569</v>
      </c>
      <c r="Q360" s="26" t="s">
        <v>570</v>
      </c>
      <c r="R360" s="22">
        <f>+IFERROR(VLOOKUP(Q360,[12]DATOS!$E$2:$F$17,2,FALSE),"")</f>
        <v>10</v>
      </c>
      <c r="S360" s="744"/>
      <c r="T360" s="744"/>
      <c r="U360" s="744"/>
      <c r="V360" s="744"/>
      <c r="W360" s="744"/>
      <c r="X360" s="744"/>
      <c r="Y360" s="750"/>
      <c r="Z360" s="744"/>
      <c r="AA360" s="750"/>
      <c r="AB360" s="758"/>
      <c r="AC360" s="760"/>
      <c r="AD360" s="760"/>
      <c r="AE360" s="763"/>
      <c r="AF360" s="750"/>
      <c r="AG360" s="750"/>
      <c r="AH360" s="750"/>
      <c r="AI360" s="767"/>
      <c r="AJ360" s="770"/>
      <c r="AK360" s="866"/>
      <c r="AL360" s="866"/>
      <c r="AM360" s="811"/>
      <c r="AN360" s="859"/>
      <c r="AO360" s="867"/>
      <c r="AP360" s="816"/>
      <c r="AQ360" s="816"/>
      <c r="AR360" s="816"/>
      <c r="AS360" s="816"/>
      <c r="AT360" s="816"/>
      <c r="AU360" s="816"/>
      <c r="AV360" s="816"/>
      <c r="AW360" s="816"/>
      <c r="AX360" s="816"/>
      <c r="AY360" s="816"/>
      <c r="AZ360" s="854"/>
      <c r="BA360" s="833"/>
      <c r="BB360" s="831"/>
      <c r="BC360" s="831"/>
      <c r="BD360" s="831"/>
      <c r="BE360" s="824"/>
    </row>
    <row r="361" spans="1:57" ht="26.25" customHeight="1" thickBot="1">
      <c r="A361" s="789"/>
      <c r="B361" s="1138"/>
      <c r="C361" s="750"/>
      <c r="D361" s="873"/>
      <c r="E361" s="797"/>
      <c r="F361" s="873"/>
      <c r="G361" s="797"/>
      <c r="H361" s="865"/>
      <c r="I361" s="63" t="s">
        <v>538</v>
      </c>
      <c r="J361" s="877"/>
      <c r="K361" s="803"/>
      <c r="L361" s="750"/>
      <c r="M361" s="806"/>
      <c r="N361" s="797"/>
      <c r="O361" s="750"/>
      <c r="P361" s="743"/>
      <c r="Q361" s="743"/>
      <c r="R361" s="743"/>
      <c r="S361" s="744"/>
      <c r="T361" s="744"/>
      <c r="U361" s="744"/>
      <c r="V361" s="744"/>
      <c r="W361" s="744"/>
      <c r="X361" s="744"/>
      <c r="Y361" s="750"/>
      <c r="Z361" s="744"/>
      <c r="AA361" s="750"/>
      <c r="AB361" s="758"/>
      <c r="AC361" s="760"/>
      <c r="AD361" s="760"/>
      <c r="AE361" s="763"/>
      <c r="AF361" s="750"/>
      <c r="AG361" s="750"/>
      <c r="AH361" s="750"/>
      <c r="AI361" s="859"/>
      <c r="AJ361" s="888" t="s">
        <v>608</v>
      </c>
      <c r="AK361" s="837" t="s">
        <v>631</v>
      </c>
      <c r="AL361" s="837" t="s">
        <v>632</v>
      </c>
      <c r="AM361" s="780" t="s">
        <v>633</v>
      </c>
      <c r="AN361" s="859"/>
      <c r="AO361" s="867"/>
      <c r="AP361" s="816"/>
      <c r="AQ361" s="816"/>
      <c r="AR361" s="816"/>
      <c r="AS361" s="816"/>
      <c r="AT361" s="816"/>
      <c r="AU361" s="816"/>
      <c r="AV361" s="816"/>
      <c r="AW361" s="816"/>
      <c r="AX361" s="816"/>
      <c r="AY361" s="816"/>
      <c r="AZ361" s="854"/>
      <c r="BA361" s="833"/>
      <c r="BB361" s="831"/>
      <c r="BC361" s="831"/>
      <c r="BD361" s="831"/>
      <c r="BE361" s="824"/>
    </row>
    <row r="362" spans="1:57" ht="18.75" customHeight="1" thickBot="1">
      <c r="A362" s="789"/>
      <c r="B362" s="1138"/>
      <c r="C362" s="750"/>
      <c r="D362" s="873"/>
      <c r="E362" s="797"/>
      <c r="F362" s="873"/>
      <c r="G362" s="797"/>
      <c r="H362" s="746" t="s">
        <v>578</v>
      </c>
      <c r="I362" s="63" t="s">
        <v>538</v>
      </c>
      <c r="J362" s="877"/>
      <c r="K362" s="803"/>
      <c r="L362" s="750"/>
      <c r="M362" s="806"/>
      <c r="N362" s="797"/>
      <c r="O362" s="750"/>
      <c r="P362" s="744"/>
      <c r="Q362" s="744"/>
      <c r="R362" s="744"/>
      <c r="S362" s="744"/>
      <c r="T362" s="744"/>
      <c r="U362" s="744"/>
      <c r="V362" s="744"/>
      <c r="W362" s="744"/>
      <c r="X362" s="744"/>
      <c r="Y362" s="750"/>
      <c r="Z362" s="744"/>
      <c r="AA362" s="750"/>
      <c r="AB362" s="758"/>
      <c r="AC362" s="760"/>
      <c r="AD362" s="760"/>
      <c r="AE362" s="763"/>
      <c r="AF362" s="750"/>
      <c r="AG362" s="750"/>
      <c r="AH362" s="750"/>
      <c r="AI362" s="859"/>
      <c r="AJ362" s="889"/>
      <c r="AK362" s="838"/>
      <c r="AL362" s="838"/>
      <c r="AM362" s="750"/>
      <c r="AN362" s="859"/>
      <c r="AO362" s="867"/>
      <c r="AP362" s="816"/>
      <c r="AQ362" s="816"/>
      <c r="AR362" s="816"/>
      <c r="AS362" s="816"/>
      <c r="AT362" s="816"/>
      <c r="AU362" s="816"/>
      <c r="AV362" s="816"/>
      <c r="AW362" s="816"/>
      <c r="AX362" s="816"/>
      <c r="AY362" s="816"/>
      <c r="AZ362" s="854"/>
      <c r="BA362" s="833"/>
      <c r="BB362" s="831"/>
      <c r="BC362" s="831"/>
      <c r="BD362" s="831"/>
      <c r="BE362" s="824"/>
    </row>
    <row r="363" spans="1:57" ht="9.75" customHeight="1" thickBot="1">
      <c r="A363" s="789"/>
      <c r="B363" s="1138"/>
      <c r="C363" s="750"/>
      <c r="D363" s="873"/>
      <c r="E363" s="797"/>
      <c r="F363" s="873"/>
      <c r="G363" s="797"/>
      <c r="H363" s="746"/>
      <c r="I363" s="63" t="s">
        <v>538</v>
      </c>
      <c r="J363" s="877"/>
      <c r="K363" s="803"/>
      <c r="L363" s="750"/>
      <c r="M363" s="806"/>
      <c r="N363" s="797"/>
      <c r="O363" s="750"/>
      <c r="P363" s="744"/>
      <c r="Q363" s="744"/>
      <c r="R363" s="744"/>
      <c r="S363" s="744"/>
      <c r="T363" s="744"/>
      <c r="U363" s="744"/>
      <c r="V363" s="744"/>
      <c r="W363" s="744"/>
      <c r="X363" s="744"/>
      <c r="Y363" s="750"/>
      <c r="Z363" s="744"/>
      <c r="AA363" s="750"/>
      <c r="AB363" s="758"/>
      <c r="AC363" s="760"/>
      <c r="AD363" s="760"/>
      <c r="AE363" s="763"/>
      <c r="AF363" s="750"/>
      <c r="AG363" s="750"/>
      <c r="AH363" s="750"/>
      <c r="AI363" s="859"/>
      <c r="AJ363" s="889"/>
      <c r="AK363" s="838"/>
      <c r="AL363" s="838"/>
      <c r="AM363" s="750"/>
      <c r="AN363" s="859"/>
      <c r="AO363" s="867"/>
      <c r="AP363" s="816"/>
      <c r="AQ363" s="816"/>
      <c r="AR363" s="816"/>
      <c r="AS363" s="816"/>
      <c r="AT363" s="816"/>
      <c r="AU363" s="816"/>
      <c r="AV363" s="816"/>
      <c r="AW363" s="816"/>
      <c r="AX363" s="816"/>
      <c r="AY363" s="816"/>
      <c r="AZ363" s="854"/>
      <c r="BA363" s="833"/>
      <c r="BB363" s="831"/>
      <c r="BC363" s="831"/>
      <c r="BD363" s="831"/>
      <c r="BE363" s="824"/>
    </row>
    <row r="364" spans="1:57" ht="18.75" customHeight="1" thickBot="1">
      <c r="A364" s="789"/>
      <c r="B364" s="1138"/>
      <c r="C364" s="750"/>
      <c r="D364" s="873"/>
      <c r="E364" s="797"/>
      <c r="F364" s="873"/>
      <c r="G364" s="797"/>
      <c r="H364" s="746" t="s">
        <v>579</v>
      </c>
      <c r="I364" s="63" t="s">
        <v>538</v>
      </c>
      <c r="J364" s="877"/>
      <c r="K364" s="803"/>
      <c r="L364" s="750"/>
      <c r="M364" s="806"/>
      <c r="N364" s="797"/>
      <c r="O364" s="750"/>
      <c r="P364" s="744"/>
      <c r="Q364" s="744"/>
      <c r="R364" s="744"/>
      <c r="S364" s="744"/>
      <c r="T364" s="744"/>
      <c r="U364" s="744"/>
      <c r="V364" s="744"/>
      <c r="W364" s="744"/>
      <c r="X364" s="744"/>
      <c r="Y364" s="750"/>
      <c r="Z364" s="744"/>
      <c r="AA364" s="750"/>
      <c r="AB364" s="758"/>
      <c r="AC364" s="760"/>
      <c r="AD364" s="760"/>
      <c r="AE364" s="763"/>
      <c r="AF364" s="750"/>
      <c r="AG364" s="750"/>
      <c r="AH364" s="750"/>
      <c r="AI364" s="859"/>
      <c r="AJ364" s="889"/>
      <c r="AK364" s="838"/>
      <c r="AL364" s="838"/>
      <c r="AM364" s="750"/>
      <c r="AN364" s="859"/>
      <c r="AO364" s="867"/>
      <c r="AP364" s="816"/>
      <c r="AQ364" s="816"/>
      <c r="AR364" s="816"/>
      <c r="AS364" s="816"/>
      <c r="AT364" s="816"/>
      <c r="AU364" s="816"/>
      <c r="AV364" s="816"/>
      <c r="AW364" s="816"/>
      <c r="AX364" s="816"/>
      <c r="AY364" s="816"/>
      <c r="AZ364" s="854"/>
      <c r="BA364" s="833"/>
      <c r="BB364" s="831"/>
      <c r="BC364" s="831"/>
      <c r="BD364" s="831"/>
      <c r="BE364" s="824"/>
    </row>
    <row r="365" spans="1:57" ht="12.75" customHeight="1" thickBot="1">
      <c r="A365" s="789"/>
      <c r="B365" s="1138"/>
      <c r="C365" s="750"/>
      <c r="D365" s="873"/>
      <c r="E365" s="797"/>
      <c r="F365" s="873"/>
      <c r="G365" s="797"/>
      <c r="H365" s="746"/>
      <c r="I365" s="63" t="s">
        <v>538</v>
      </c>
      <c r="J365" s="877"/>
      <c r="K365" s="803"/>
      <c r="L365" s="750"/>
      <c r="M365" s="806"/>
      <c r="N365" s="797"/>
      <c r="O365" s="750"/>
      <c r="P365" s="744"/>
      <c r="Q365" s="744"/>
      <c r="R365" s="744"/>
      <c r="S365" s="744"/>
      <c r="T365" s="744"/>
      <c r="U365" s="744"/>
      <c r="V365" s="744"/>
      <c r="W365" s="744"/>
      <c r="X365" s="744"/>
      <c r="Y365" s="750"/>
      <c r="Z365" s="744"/>
      <c r="AA365" s="750"/>
      <c r="AB365" s="758"/>
      <c r="AC365" s="760"/>
      <c r="AD365" s="760"/>
      <c r="AE365" s="763"/>
      <c r="AF365" s="750"/>
      <c r="AG365" s="750"/>
      <c r="AH365" s="750"/>
      <c r="AI365" s="859"/>
      <c r="AJ365" s="889"/>
      <c r="AK365" s="838"/>
      <c r="AL365" s="838"/>
      <c r="AM365" s="750"/>
      <c r="AN365" s="859"/>
      <c r="AO365" s="867"/>
      <c r="AP365" s="816"/>
      <c r="AQ365" s="816"/>
      <c r="AR365" s="816"/>
      <c r="AS365" s="816"/>
      <c r="AT365" s="816"/>
      <c r="AU365" s="816"/>
      <c r="AV365" s="816"/>
      <c r="AW365" s="816"/>
      <c r="AX365" s="816"/>
      <c r="AY365" s="816"/>
      <c r="AZ365" s="854"/>
      <c r="BA365" s="833"/>
      <c r="BB365" s="831"/>
      <c r="BC365" s="831"/>
      <c r="BD365" s="831"/>
      <c r="BE365" s="824"/>
    </row>
    <row r="366" spans="1:57" ht="18.75" customHeight="1" thickBot="1">
      <c r="A366" s="789"/>
      <c r="B366" s="1138"/>
      <c r="C366" s="750"/>
      <c r="D366" s="873"/>
      <c r="E366" s="797"/>
      <c r="F366" s="873"/>
      <c r="G366" s="797"/>
      <c r="H366" s="746" t="s">
        <v>580</v>
      </c>
      <c r="I366" s="63" t="s">
        <v>538</v>
      </c>
      <c r="J366" s="877"/>
      <c r="K366" s="803"/>
      <c r="L366" s="750"/>
      <c r="M366" s="806"/>
      <c r="N366" s="797"/>
      <c r="O366" s="750"/>
      <c r="P366" s="744"/>
      <c r="Q366" s="744"/>
      <c r="R366" s="744"/>
      <c r="S366" s="744"/>
      <c r="T366" s="744"/>
      <c r="U366" s="744"/>
      <c r="V366" s="744"/>
      <c r="W366" s="744"/>
      <c r="X366" s="744"/>
      <c r="Y366" s="750"/>
      <c r="Z366" s="744"/>
      <c r="AA366" s="750"/>
      <c r="AB366" s="758"/>
      <c r="AC366" s="760"/>
      <c r="AD366" s="760"/>
      <c r="AE366" s="763"/>
      <c r="AF366" s="750"/>
      <c r="AG366" s="750"/>
      <c r="AH366" s="750"/>
      <c r="AI366" s="859"/>
      <c r="AJ366" s="889"/>
      <c r="AK366" s="838"/>
      <c r="AL366" s="838"/>
      <c r="AM366" s="750"/>
      <c r="AN366" s="859"/>
      <c r="AO366" s="867"/>
      <c r="AP366" s="816"/>
      <c r="AQ366" s="816"/>
      <c r="AR366" s="816"/>
      <c r="AS366" s="816"/>
      <c r="AT366" s="816"/>
      <c r="AU366" s="816"/>
      <c r="AV366" s="816"/>
      <c r="AW366" s="816"/>
      <c r="AX366" s="816"/>
      <c r="AY366" s="816"/>
      <c r="AZ366" s="854"/>
      <c r="BA366" s="833"/>
      <c r="BB366" s="831"/>
      <c r="BC366" s="831"/>
      <c r="BD366" s="831"/>
      <c r="BE366" s="824"/>
    </row>
    <row r="367" spans="1:57" ht="12.75" customHeight="1" thickBot="1">
      <c r="A367" s="789"/>
      <c r="B367" s="1138"/>
      <c r="C367" s="750"/>
      <c r="D367" s="873"/>
      <c r="E367" s="797"/>
      <c r="F367" s="873"/>
      <c r="G367" s="797"/>
      <c r="H367" s="746"/>
      <c r="I367" s="63" t="s">
        <v>538</v>
      </c>
      <c r="J367" s="877"/>
      <c r="K367" s="803"/>
      <c r="L367" s="750"/>
      <c r="M367" s="806"/>
      <c r="N367" s="797"/>
      <c r="O367" s="750"/>
      <c r="P367" s="744"/>
      <c r="Q367" s="744"/>
      <c r="R367" s="744"/>
      <c r="S367" s="744"/>
      <c r="T367" s="744"/>
      <c r="U367" s="744"/>
      <c r="V367" s="744"/>
      <c r="W367" s="744"/>
      <c r="X367" s="744"/>
      <c r="Y367" s="750"/>
      <c r="Z367" s="744"/>
      <c r="AA367" s="750"/>
      <c r="AB367" s="758"/>
      <c r="AC367" s="760"/>
      <c r="AD367" s="760"/>
      <c r="AE367" s="763"/>
      <c r="AF367" s="750"/>
      <c r="AG367" s="750"/>
      <c r="AH367" s="750"/>
      <c r="AI367" s="859"/>
      <c r="AJ367" s="889"/>
      <c r="AK367" s="838"/>
      <c r="AL367" s="838"/>
      <c r="AM367" s="750"/>
      <c r="AN367" s="859"/>
      <c r="AO367" s="867"/>
      <c r="AP367" s="816"/>
      <c r="AQ367" s="816"/>
      <c r="AR367" s="816"/>
      <c r="AS367" s="816"/>
      <c r="AT367" s="816"/>
      <c r="AU367" s="816"/>
      <c r="AV367" s="816"/>
      <c r="AW367" s="816"/>
      <c r="AX367" s="816"/>
      <c r="AY367" s="816"/>
      <c r="AZ367" s="854"/>
      <c r="BA367" s="833"/>
      <c r="BB367" s="831"/>
      <c r="BC367" s="831"/>
      <c r="BD367" s="831"/>
      <c r="BE367" s="824"/>
    </row>
    <row r="368" spans="1:57" ht="14.25" customHeight="1" thickBot="1">
      <c r="A368" s="789"/>
      <c r="B368" s="1138"/>
      <c r="C368" s="750"/>
      <c r="D368" s="873"/>
      <c r="E368" s="797"/>
      <c r="F368" s="873"/>
      <c r="G368" s="797"/>
      <c r="H368" s="864" t="s">
        <v>581</v>
      </c>
      <c r="I368" s="63" t="s">
        <v>538</v>
      </c>
      <c r="J368" s="877"/>
      <c r="K368" s="803"/>
      <c r="L368" s="750"/>
      <c r="M368" s="806"/>
      <c r="N368" s="797"/>
      <c r="O368" s="750"/>
      <c r="P368" s="744"/>
      <c r="Q368" s="744"/>
      <c r="R368" s="744"/>
      <c r="S368" s="744"/>
      <c r="T368" s="744"/>
      <c r="U368" s="744"/>
      <c r="V368" s="744"/>
      <c r="W368" s="744"/>
      <c r="X368" s="744"/>
      <c r="Y368" s="750"/>
      <c r="Z368" s="744"/>
      <c r="AA368" s="750"/>
      <c r="AB368" s="758"/>
      <c r="AC368" s="760"/>
      <c r="AD368" s="760"/>
      <c r="AE368" s="763"/>
      <c r="AF368" s="750"/>
      <c r="AG368" s="750"/>
      <c r="AH368" s="750"/>
      <c r="AI368" s="859"/>
      <c r="AJ368" s="889"/>
      <c r="AK368" s="838"/>
      <c r="AL368" s="838"/>
      <c r="AM368" s="750"/>
      <c r="AN368" s="859"/>
      <c r="AO368" s="867"/>
      <c r="AP368" s="816"/>
      <c r="AQ368" s="816"/>
      <c r="AR368" s="816"/>
      <c r="AS368" s="816"/>
      <c r="AT368" s="816"/>
      <c r="AU368" s="816"/>
      <c r="AV368" s="816"/>
      <c r="AW368" s="816"/>
      <c r="AX368" s="816"/>
      <c r="AY368" s="816"/>
      <c r="AZ368" s="854"/>
      <c r="BA368" s="833"/>
      <c r="BB368" s="831"/>
      <c r="BC368" s="831"/>
      <c r="BD368" s="831"/>
      <c r="BE368" s="824"/>
    </row>
    <row r="369" spans="1:57" ht="13.5" customHeight="1" thickBot="1">
      <c r="A369" s="789"/>
      <c r="B369" s="1138"/>
      <c r="C369" s="750"/>
      <c r="D369" s="873"/>
      <c r="E369" s="797"/>
      <c r="F369" s="873"/>
      <c r="G369" s="797"/>
      <c r="H369" s="865"/>
      <c r="I369" s="63" t="s">
        <v>538</v>
      </c>
      <c r="J369" s="877"/>
      <c r="K369" s="803"/>
      <c r="L369" s="750"/>
      <c r="M369" s="806"/>
      <c r="N369" s="797"/>
      <c r="O369" s="750"/>
      <c r="P369" s="744"/>
      <c r="Q369" s="744"/>
      <c r="R369" s="744"/>
      <c r="S369" s="744"/>
      <c r="T369" s="744"/>
      <c r="U369" s="744"/>
      <c r="V369" s="744"/>
      <c r="W369" s="744"/>
      <c r="X369" s="744"/>
      <c r="Y369" s="750"/>
      <c r="Z369" s="744"/>
      <c r="AA369" s="750"/>
      <c r="AB369" s="758"/>
      <c r="AC369" s="760"/>
      <c r="AD369" s="760"/>
      <c r="AE369" s="763"/>
      <c r="AF369" s="750"/>
      <c r="AG369" s="750"/>
      <c r="AH369" s="750"/>
      <c r="AI369" s="859"/>
      <c r="AJ369" s="889"/>
      <c r="AK369" s="838"/>
      <c r="AL369" s="838"/>
      <c r="AM369" s="750"/>
      <c r="AN369" s="859"/>
      <c r="AO369" s="867"/>
      <c r="AP369" s="816"/>
      <c r="AQ369" s="816"/>
      <c r="AR369" s="816"/>
      <c r="AS369" s="816"/>
      <c r="AT369" s="816"/>
      <c r="AU369" s="816"/>
      <c r="AV369" s="816"/>
      <c r="AW369" s="816"/>
      <c r="AX369" s="816"/>
      <c r="AY369" s="816"/>
      <c r="AZ369" s="854"/>
      <c r="BA369" s="833"/>
      <c r="BB369" s="831"/>
      <c r="BC369" s="831"/>
      <c r="BD369" s="831"/>
      <c r="BE369" s="824"/>
    </row>
    <row r="370" spans="1:57" ht="18.75" customHeight="1" thickBot="1">
      <c r="A370" s="789"/>
      <c r="B370" s="1138"/>
      <c r="C370" s="750"/>
      <c r="D370" s="873"/>
      <c r="E370" s="797"/>
      <c r="F370" s="873"/>
      <c r="G370" s="797"/>
      <c r="H370" s="879" t="s">
        <v>582</v>
      </c>
      <c r="I370" s="63" t="s">
        <v>538</v>
      </c>
      <c r="J370" s="877"/>
      <c r="K370" s="803"/>
      <c r="L370" s="750"/>
      <c r="M370" s="806"/>
      <c r="N370" s="797"/>
      <c r="O370" s="750"/>
      <c r="P370" s="744"/>
      <c r="Q370" s="744"/>
      <c r="R370" s="744"/>
      <c r="S370" s="744"/>
      <c r="T370" s="744"/>
      <c r="U370" s="744"/>
      <c r="V370" s="744"/>
      <c r="W370" s="744"/>
      <c r="X370" s="744"/>
      <c r="Y370" s="750"/>
      <c r="Z370" s="744"/>
      <c r="AA370" s="750"/>
      <c r="AB370" s="758"/>
      <c r="AC370" s="760"/>
      <c r="AD370" s="760"/>
      <c r="AE370" s="763"/>
      <c r="AF370" s="750"/>
      <c r="AG370" s="750"/>
      <c r="AH370" s="750"/>
      <c r="AI370" s="859"/>
      <c r="AJ370" s="889"/>
      <c r="AK370" s="838"/>
      <c r="AL370" s="838"/>
      <c r="AM370" s="750"/>
      <c r="AN370" s="859"/>
      <c r="AO370" s="867"/>
      <c r="AP370" s="816"/>
      <c r="AQ370" s="816"/>
      <c r="AR370" s="816"/>
      <c r="AS370" s="816"/>
      <c r="AT370" s="816"/>
      <c r="AU370" s="816"/>
      <c r="AV370" s="816"/>
      <c r="AW370" s="816"/>
      <c r="AX370" s="816"/>
      <c r="AY370" s="816"/>
      <c r="AZ370" s="854"/>
      <c r="BA370" s="833"/>
      <c r="BB370" s="831"/>
      <c r="BC370" s="831"/>
      <c r="BD370" s="831"/>
      <c r="BE370" s="824"/>
    </row>
    <row r="371" spans="1:57" ht="15.75" customHeight="1" thickBot="1">
      <c r="A371" s="790"/>
      <c r="B371" s="1139"/>
      <c r="C371" s="765"/>
      <c r="D371" s="874"/>
      <c r="E371" s="798"/>
      <c r="F371" s="874"/>
      <c r="G371" s="798"/>
      <c r="H371" s="880"/>
      <c r="I371" s="63" t="s">
        <v>538</v>
      </c>
      <c r="J371" s="878"/>
      <c r="K371" s="804"/>
      <c r="L371" s="750"/>
      <c r="M371" s="807"/>
      <c r="N371" s="798"/>
      <c r="O371" s="765"/>
      <c r="P371" s="745"/>
      <c r="Q371" s="745"/>
      <c r="R371" s="745"/>
      <c r="S371" s="745"/>
      <c r="T371" s="745"/>
      <c r="U371" s="745"/>
      <c r="V371" s="745"/>
      <c r="W371" s="745"/>
      <c r="X371" s="745"/>
      <c r="Y371" s="765"/>
      <c r="Z371" s="745"/>
      <c r="AA371" s="765"/>
      <c r="AB371" s="759"/>
      <c r="AC371" s="760"/>
      <c r="AD371" s="760"/>
      <c r="AE371" s="764"/>
      <c r="AF371" s="765"/>
      <c r="AG371" s="765"/>
      <c r="AH371" s="750"/>
      <c r="AI371" s="860"/>
      <c r="AJ371" s="890"/>
      <c r="AK371" s="839"/>
      <c r="AL371" s="839"/>
      <c r="AM371" s="765"/>
      <c r="AN371" s="860"/>
      <c r="AO371" s="868"/>
      <c r="AP371" s="853"/>
      <c r="AQ371" s="853"/>
      <c r="AR371" s="853"/>
      <c r="AS371" s="853"/>
      <c r="AT371" s="853"/>
      <c r="AU371" s="853"/>
      <c r="AV371" s="853"/>
      <c r="AW371" s="853"/>
      <c r="AX371" s="853"/>
      <c r="AY371" s="853"/>
      <c r="AZ371" s="855"/>
      <c r="BA371" s="843"/>
      <c r="BB371" s="832"/>
      <c r="BC371" s="832"/>
      <c r="BD371" s="832"/>
      <c r="BE371" s="825"/>
    </row>
    <row r="372" spans="1:57" ht="46.5" customHeight="1" thickBot="1">
      <c r="A372" s="1031">
        <v>13</v>
      </c>
      <c r="B372" s="1116" t="s">
        <v>763</v>
      </c>
      <c r="C372" s="749" t="s">
        <v>764</v>
      </c>
      <c r="D372" s="872" t="s">
        <v>533</v>
      </c>
      <c r="E372" s="796" t="s">
        <v>765</v>
      </c>
      <c r="F372" s="872" t="s">
        <v>766</v>
      </c>
      <c r="G372" s="796" t="s">
        <v>536</v>
      </c>
      <c r="H372" s="28" t="s">
        <v>537</v>
      </c>
      <c r="I372" s="63" t="s">
        <v>538</v>
      </c>
      <c r="J372" s="876">
        <f>COUNTIF(I372:I397,[3]DATOS!$D$24)</f>
        <v>26</v>
      </c>
      <c r="K372" s="802" t="str">
        <f>+IF(AND(J372&lt;6,J372&gt;0),"Moderado",IF(AND(J372&lt;12,J372&gt;5),"Mayor",IF(AND(J372&lt;20,J372&gt;11),"Catastrófico","Responda las Preguntas de Impacto")))</f>
        <v>Responda las Preguntas de Impacto</v>
      </c>
      <c r="L372" s="749" t="str">
        <f>IF(AND(EXACT(G372,"Rara vez"),(EXACT(K372,"Moderado"))),"Moderado",IF(AND(EXACT(G372,"Rara vez"),(EXACT(K372,"Mayor"))),"Alto",IF(AND(EXACT(G372,"Rara vez"),(EXACT(K372,"Catastrófico"))),"Extremo",IF(AND(EXACT(G372,"Improbable"),(EXACT(K372,"Moderado"))),"Moderado",IF(AND(EXACT(G372,"Improbable"),(EXACT(K372,"Mayor"))),"Alto",IF(AND(EXACT(G372,"Improbable"),(EXACT(K372,"Catastrófico"))),"Extremo",IF(AND(EXACT(G372,"Posible"),(EXACT(K372,"Moderado"))),"Alto",IF(AND(EXACT(G372,"Posible"),(EXACT(K372,"Mayor"))),"Extremo",IF(AND(EXACT(G372,"Posible"),(EXACT(K372,"Catastrófico"))),"Extremo",IF(AND(EXACT(G372,"Probable"),(EXACT(K372,"Moderado"))),"Alto",IF(AND(EXACT(G372,"Probable"),(EXACT(K372,"Mayor"))),"Extremo",IF(AND(EXACT(G372,"Probable"),(EXACT(K372,"Catastrófico"))),"Extremo",IF(AND(EXACT(G372,"Casi Seguro"),(EXACT(K372,"Moderado"))),"Extremo",IF(AND(EXACT(G372,"Casi Seguro"),(EXACT(K372,"Mayor"))),"Extremo",IF(AND(EXACT(G372,"Casi Seguro"),(EXACT(K372,"Catastrófico"))),"Extremo","")))))))))))))))</f>
        <v/>
      </c>
      <c r="M372" s="805" t="str">
        <f>IF(EXACT(L372,"Bajo"),"Evitar el Riesgo, Reducir el Riesgo, Compartir el Riesg",IF(EXACT(L372,"Moderado"),"Evitar el Riesgo, Reducir el Riesgo, Compartir el Riesgo",IF(EXACT(L372,"Alto"),"Evitar el Riesgo, Reducir el Riesgo, Compartir el Riesgo",IF(EXACT(L372,"extremo"),"Evitar el Riesgo, Reducir el Riesgo, Compartir el Riesgo",""))))</f>
        <v/>
      </c>
      <c r="N372" s="887" t="s">
        <v>767</v>
      </c>
      <c r="O372" s="810" t="s">
        <v>540</v>
      </c>
      <c r="P372" s="26" t="s">
        <v>541</v>
      </c>
      <c r="Q372" s="22" t="s">
        <v>542</v>
      </c>
      <c r="R372" s="22">
        <f>+IFERROR(VLOOKUP(Q372,[13]DATOS!$E$2:$F$17,2,FALSE),"")</f>
        <v>15</v>
      </c>
      <c r="S372" s="812">
        <f>SUM(R372:R379)</f>
        <v>100</v>
      </c>
      <c r="T372" s="816" t="str">
        <f>+IF(AND(S372&lt;=100,S372&gt;=96),"Fuerte",IF(AND(S372&lt;=95,S372&gt;=86),"Moderado",IF(AND(S372&lt;=85,J372&gt;=0),"Débil"," ")))</f>
        <v>Fuerte</v>
      </c>
      <c r="U372" s="816" t="s">
        <v>543</v>
      </c>
      <c r="V372" s="816" t="str">
        <f>IF(AND(EXACT(T372,"Fuerte"),(EXACT(U372,"Fuerte"))),"Fuerte",IF(AND(EXACT(T372,"Fuerte"),(EXACT(U372,"Moderado"))),"Moderado",IF(AND(EXACT(T372,"Fuerte"),(EXACT(U372,"Débil"))),"Débil",IF(AND(EXACT(T372,"Moderado"),(EXACT(U372,"Fuerte"))),"Moderado",IF(AND(EXACT(T372,"Moderado"),(EXACT(U372,"Moderado"))),"Moderado",IF(AND(EXACT(T372,"Moderado"),(EXACT(U372,"Débil"))),"Débil",IF(AND(EXACT(T372,"Débil"),(EXACT(U372,"Fuerte"))),"Débil",IF(AND(EXACT(T372,"Débil"),(EXACT(U372,"Moderado"))),"Débil",IF(AND(EXACT(T372,"Débil"),(EXACT(U372,"Débil"))),"Débil",)))))))))</f>
        <v>Fuerte</v>
      </c>
      <c r="W372" s="816">
        <f>IF(V372="Fuerte",100,IF(V372="Moderado",50,IF(V372="Débil",0)))</f>
        <v>100</v>
      </c>
      <c r="X372" s="743">
        <f>AVERAGE(W372:W397)</f>
        <v>100</v>
      </c>
      <c r="Y372" s="780" t="s">
        <v>655</v>
      </c>
      <c r="Z372" s="743" t="s">
        <v>597</v>
      </c>
      <c r="AA372" s="761" t="s">
        <v>768</v>
      </c>
      <c r="AB372" s="893" t="str">
        <f>+IF(X372=100,"Fuerte",IF(AND(X372&lt;=99,X372&gt;=50),"Moderado",IF(X372&lt;50,"Débil"," ")))</f>
        <v>Fuerte</v>
      </c>
      <c r="AC372" s="760" t="s">
        <v>547</v>
      </c>
      <c r="AD372" s="760" t="s">
        <v>547</v>
      </c>
      <c r="AE372" s="762" t="str">
        <f>IF(AND(OR(AD372="Directamente",AD372="Indirectamente",AD372="No Disminuye"),(AB372="Fuerte"),(AC372="Directamente"),(OR(G372="Rara vez",G372="Improbable",G372="Posible"))),"Rara vez",IF(AND(OR(AD372="Directamente",AD372="Indirectamente",AD372="No Disminuye"),(AB372="Fuerte"),(AC372="Directamente"),(G372="Probable")),"Improbable",IF(AND(OR(AD372="Directamente",AD372="Indirectamente",AD372="No Disminuye"),(AB372="Fuerte"),(AC372="Directamente"),(G372="Casi Seguro")),"Posible",IF(AND(AD372="Directamente",AC372="No disminuye",AB372="Fuerte"),G372,IF(AND(OR(AD372="Directamente",AD372="Indirectamente",AD372="No Disminuye"),AB372="Moderado",AC372="Directamente",(OR(G372="Rara vez",G372="Improbable"))),"Rara vez",IF(AND(OR(AD372="Directamente",AD372="Indirectamente",AD372="No Disminuye"),(AB372="Moderado"),(AC372="Directamente"),(G372="Posible")),"Improbable",IF(AND(OR(AD372="Directamente",AD372="Indirectamente",AD372="No Disminuye"),(AB372="Moderado"),(AC372="Directamente"),(G372="Probable")),"Posible",IF(AND(OR(AD372="Directamente",AD372="Indirectamente",AD372="No Disminuye"),(AB372="Moderado"),(AC372="Directamente"),(G372="Casi Seguro")),"Probable",IF(AND(AD372="Directamente",AC372="No disminuye",AB372="Moderado"),G372,IF(AB372="Débil",G372," ESTA COMBINACION NO ESTÁ CONTEMPLADA EN LA METODOLOGÍA "))))))))))</f>
        <v>Rara vez</v>
      </c>
      <c r="AF372" s="749" t="str">
        <f>IF(AND(OR(AD372="Directamente",AD372="Indirectamente",AD372="No Disminuye"),AB372="Moderado",AC372="Directamente",(OR(G372="Raro",G372="Improbable"))),"Raro",IF(AND(OR(AD372="Directamente",AD372="Indirectamente",AD372="No Disminuye"),(AB372="Moderado"),(AC372="Directamente"),(G372="Posible")),"Improbable",IF(AND(OR(AD372="Directamente",AD372="Indirectamente",AD372="No Disminuye"),(AB372="Moderado"),(AC372="Directamente"),(G372="Probable")),"Posible",IF(AND(OR(AD372="Directamente",AD372="Indirectamente",AD372="No Disminuye"),(AB372="Moderado"),(AC372="Directamente"),(G372="Casi Seguro")),"Probable",IF(AND(AD372="Directamente",AC372="No disminuye",AB372="Moderado"),G372," ")))))</f>
        <v xml:space="preserve"> </v>
      </c>
      <c r="AG372" s="749" t="str">
        <f>K372</f>
        <v>Responda las Preguntas de Impacto</v>
      </c>
      <c r="AH372" s="749" t="str">
        <f>IF(AND(EXACT(AE372,"Rara vez"),(EXACT(AG372,"Moderado"))),"Moderado",IF(AND(EXACT(AE372,"Rara vez"),(EXACT(AG372,"Mayor"))),"Alto",IF(AND(EXACT(AE372,"Rara vez"),(EXACT(AG372,"Catastrófico"))),"Extremo",IF(AND(EXACT(AE372,"Improbable"),(EXACT(AG372,"Moderado"))),"Moderado",IF(AND(EXACT(AE372,"Improbable"),(EXACT(AG372,"Mayor"))),"Alto",IF(AND(EXACT(AE372,"Improbable"),(EXACT(AG372,"Catastrófico"))),"Extremo",IF(AND(EXACT(AE372,"Posible"),(EXACT(AG372,"Moderado"))),"Alto",IF(AND(EXACT(AE372,"Posible"),(EXACT(AG372,"Mayor"))),"Extremo",IF(AND(EXACT(AE372,"Posible"),(EXACT(AG372,"Catastrófico"))),"Extremo",IF(AND(EXACT(AE372,"Probable"),(EXACT(AG372,"Moderado"))),"Alto",IF(AND(EXACT(AE372,"Probable"),(EXACT(AG372,"Mayor"))),"Extremo",IF(AND(EXACT(AE372,"Probable"),(EXACT(AG372,"Catastrófico"))),"Extremo",IF(AND(EXACT(AE372,"Casi Seguro"),(EXACT(AG372,"Moderado"))),"Extremo",IF(AND(EXACT(AE372,"Casi Seguro"),(EXACT(AG372,"Mayor"))),"Extremo",IF(AND(EXACT(AE372,"Casi Seguro"),(EXACT(AG372,"Catastrófico"))),"Extremo","")))))))))))))))</f>
        <v/>
      </c>
      <c r="AI372" s="766" t="str">
        <f>IF(EXACT(AH372,"Bajo"),"Evitar el Riesgo, Reducir el Riesgo, Compartir el Riesgo",IF(EXACT(AH372,"Moderado"),"Evitar el Riesgo, Reducir el Riesgo, Compartir el Riesgo",IF(EXACT(AH372,"Alto"),"Evitar el Riesgo, Reducir el Riesgo, Compartir el Riesgo",IF(EXACT(AH372,"Extremo"),"Evitar el Riesgo, Reducir el Riesgo, Compartir el Riesgo",""))))</f>
        <v/>
      </c>
      <c r="AJ372" s="770" t="s">
        <v>769</v>
      </c>
      <c r="AK372" s="771">
        <v>43466</v>
      </c>
      <c r="AL372" s="786">
        <v>43830</v>
      </c>
      <c r="AM372" s="774" t="s">
        <v>655</v>
      </c>
      <c r="AN372" s="873" t="s">
        <v>770</v>
      </c>
      <c r="AO372" s="850"/>
      <c r="AP372" s="748"/>
      <c r="AQ372" s="748"/>
      <c r="AR372" s="748"/>
      <c r="AS372" s="748"/>
      <c r="AT372" s="748"/>
      <c r="AU372" s="748"/>
      <c r="AV372" s="748"/>
      <c r="AW372" s="748"/>
      <c r="AX372" s="748"/>
      <c r="AY372" s="748"/>
      <c r="AZ372" s="840"/>
      <c r="BA372" s="826"/>
      <c r="BB372" s="844"/>
      <c r="BC372" s="844"/>
      <c r="BD372" s="844"/>
      <c r="BE372" s="847"/>
    </row>
    <row r="373" spans="1:57" ht="30" customHeight="1" thickBot="1">
      <c r="A373" s="1032"/>
      <c r="B373" s="783"/>
      <c r="C373" s="750"/>
      <c r="D373" s="873"/>
      <c r="E373" s="797"/>
      <c r="F373" s="873"/>
      <c r="G373" s="797"/>
      <c r="H373" s="24" t="s">
        <v>552</v>
      </c>
      <c r="I373" s="63" t="s">
        <v>538</v>
      </c>
      <c r="J373" s="877"/>
      <c r="K373" s="803"/>
      <c r="L373" s="750"/>
      <c r="M373" s="806"/>
      <c r="N373" s="870"/>
      <c r="O373" s="811"/>
      <c r="P373" s="26" t="s">
        <v>553</v>
      </c>
      <c r="Q373" s="22" t="s">
        <v>554</v>
      </c>
      <c r="R373" s="22">
        <f>+IFERROR(VLOOKUP(Q373,[13]DATOS!$E$2:$F$17,2,FALSE),"")</f>
        <v>15</v>
      </c>
      <c r="S373" s="813"/>
      <c r="T373" s="816"/>
      <c r="U373" s="816"/>
      <c r="V373" s="816"/>
      <c r="W373" s="816"/>
      <c r="X373" s="744"/>
      <c r="Y373" s="750"/>
      <c r="Z373" s="744"/>
      <c r="AA373" s="891"/>
      <c r="AB373" s="758"/>
      <c r="AC373" s="760"/>
      <c r="AD373" s="760"/>
      <c r="AE373" s="763"/>
      <c r="AF373" s="750"/>
      <c r="AG373" s="750"/>
      <c r="AH373" s="750"/>
      <c r="AI373" s="767"/>
      <c r="AJ373" s="770"/>
      <c r="AK373" s="772"/>
      <c r="AL373" s="772"/>
      <c r="AM373" s="775"/>
      <c r="AN373" s="873"/>
      <c r="AO373" s="851"/>
      <c r="AP373" s="744"/>
      <c r="AQ373" s="744"/>
      <c r="AR373" s="744"/>
      <c r="AS373" s="744"/>
      <c r="AT373" s="744"/>
      <c r="AU373" s="744"/>
      <c r="AV373" s="744"/>
      <c r="AW373" s="744"/>
      <c r="AX373" s="744"/>
      <c r="AY373" s="744"/>
      <c r="AZ373" s="841"/>
      <c r="BA373" s="827"/>
      <c r="BB373" s="845"/>
      <c r="BC373" s="845"/>
      <c r="BD373" s="845"/>
      <c r="BE373" s="848"/>
    </row>
    <row r="374" spans="1:57" ht="30" customHeight="1" thickBot="1">
      <c r="A374" s="1032"/>
      <c r="B374" s="783"/>
      <c r="C374" s="750"/>
      <c r="D374" s="873"/>
      <c r="E374" s="797"/>
      <c r="F374" s="873"/>
      <c r="G374" s="797"/>
      <c r="H374" s="24" t="s">
        <v>555</v>
      </c>
      <c r="I374" s="63" t="s">
        <v>538</v>
      </c>
      <c r="J374" s="877"/>
      <c r="K374" s="803"/>
      <c r="L374" s="750"/>
      <c r="M374" s="806"/>
      <c r="N374" s="870"/>
      <c r="O374" s="811"/>
      <c r="P374" s="26" t="s">
        <v>556</v>
      </c>
      <c r="Q374" s="22" t="s">
        <v>557</v>
      </c>
      <c r="R374" s="22">
        <f>+IFERROR(VLOOKUP(Q374,[13]DATOS!$E$2:$F$17,2,FALSE),"")</f>
        <v>15</v>
      </c>
      <c r="S374" s="813"/>
      <c r="T374" s="816"/>
      <c r="U374" s="816"/>
      <c r="V374" s="816"/>
      <c r="W374" s="816"/>
      <c r="X374" s="744"/>
      <c r="Y374" s="750"/>
      <c r="Z374" s="744"/>
      <c r="AA374" s="891"/>
      <c r="AB374" s="758"/>
      <c r="AC374" s="760"/>
      <c r="AD374" s="760"/>
      <c r="AE374" s="763"/>
      <c r="AF374" s="750"/>
      <c r="AG374" s="750"/>
      <c r="AH374" s="750"/>
      <c r="AI374" s="767"/>
      <c r="AJ374" s="770"/>
      <c r="AK374" s="772"/>
      <c r="AL374" s="772"/>
      <c r="AM374" s="775"/>
      <c r="AN374" s="873"/>
      <c r="AO374" s="851"/>
      <c r="AP374" s="744"/>
      <c r="AQ374" s="744"/>
      <c r="AR374" s="744"/>
      <c r="AS374" s="744"/>
      <c r="AT374" s="744"/>
      <c r="AU374" s="744"/>
      <c r="AV374" s="744"/>
      <c r="AW374" s="744"/>
      <c r="AX374" s="744"/>
      <c r="AY374" s="744"/>
      <c r="AZ374" s="841"/>
      <c r="BA374" s="827"/>
      <c r="BB374" s="845"/>
      <c r="BC374" s="845"/>
      <c r="BD374" s="845"/>
      <c r="BE374" s="848"/>
    </row>
    <row r="375" spans="1:57" ht="30" customHeight="1" thickBot="1">
      <c r="A375" s="1032"/>
      <c r="B375" s="783"/>
      <c r="C375" s="750"/>
      <c r="D375" s="873"/>
      <c r="E375" s="797"/>
      <c r="F375" s="873"/>
      <c r="G375" s="797"/>
      <c r="H375" s="24" t="s">
        <v>558</v>
      </c>
      <c r="I375" s="63" t="s">
        <v>538</v>
      </c>
      <c r="J375" s="877"/>
      <c r="K375" s="803"/>
      <c r="L375" s="750"/>
      <c r="M375" s="806"/>
      <c r="N375" s="870"/>
      <c r="O375" s="811"/>
      <c r="P375" s="26" t="s">
        <v>560</v>
      </c>
      <c r="Q375" s="22" t="s">
        <v>561</v>
      </c>
      <c r="R375" s="22">
        <f>+IFERROR(VLOOKUP(Q375,[13]DATOS!$E$2:$F$17,2,FALSE),"")</f>
        <v>15</v>
      </c>
      <c r="S375" s="813"/>
      <c r="T375" s="816"/>
      <c r="U375" s="816"/>
      <c r="V375" s="816"/>
      <c r="W375" s="816"/>
      <c r="X375" s="744"/>
      <c r="Y375" s="750"/>
      <c r="Z375" s="744"/>
      <c r="AA375" s="891"/>
      <c r="AB375" s="758"/>
      <c r="AC375" s="760"/>
      <c r="AD375" s="760"/>
      <c r="AE375" s="763"/>
      <c r="AF375" s="750"/>
      <c r="AG375" s="750"/>
      <c r="AH375" s="750"/>
      <c r="AI375" s="767"/>
      <c r="AJ375" s="770"/>
      <c r="AK375" s="772"/>
      <c r="AL375" s="772"/>
      <c r="AM375" s="775"/>
      <c r="AN375" s="873"/>
      <c r="AO375" s="851"/>
      <c r="AP375" s="744"/>
      <c r="AQ375" s="744"/>
      <c r="AR375" s="744"/>
      <c r="AS375" s="744"/>
      <c r="AT375" s="744"/>
      <c r="AU375" s="744"/>
      <c r="AV375" s="744"/>
      <c r="AW375" s="744"/>
      <c r="AX375" s="744"/>
      <c r="AY375" s="744"/>
      <c r="AZ375" s="841"/>
      <c r="BA375" s="827"/>
      <c r="BB375" s="845"/>
      <c r="BC375" s="845"/>
      <c r="BD375" s="845"/>
      <c r="BE375" s="848"/>
    </row>
    <row r="376" spans="1:57" ht="30" customHeight="1" thickBot="1">
      <c r="A376" s="1032"/>
      <c r="B376" s="783"/>
      <c r="C376" s="750"/>
      <c r="D376" s="873"/>
      <c r="E376" s="797"/>
      <c r="F376" s="873"/>
      <c r="G376" s="797"/>
      <c r="H376" s="24" t="s">
        <v>562</v>
      </c>
      <c r="I376" s="63" t="s">
        <v>538</v>
      </c>
      <c r="J376" s="877"/>
      <c r="K376" s="803"/>
      <c r="L376" s="750"/>
      <c r="M376" s="806"/>
      <c r="N376" s="870"/>
      <c r="O376" s="811"/>
      <c r="P376" s="26" t="s">
        <v>563</v>
      </c>
      <c r="Q376" s="22" t="s">
        <v>564</v>
      </c>
      <c r="R376" s="22">
        <f>+IFERROR(VLOOKUP(Q376,[13]DATOS!$E$2:$F$17,2,FALSE),"")</f>
        <v>15</v>
      </c>
      <c r="S376" s="813"/>
      <c r="T376" s="816"/>
      <c r="U376" s="816"/>
      <c r="V376" s="816"/>
      <c r="W376" s="816"/>
      <c r="X376" s="744"/>
      <c r="Y376" s="750"/>
      <c r="Z376" s="744"/>
      <c r="AA376" s="891"/>
      <c r="AB376" s="758"/>
      <c r="AC376" s="760"/>
      <c r="AD376" s="760"/>
      <c r="AE376" s="763"/>
      <c r="AF376" s="750"/>
      <c r="AG376" s="750"/>
      <c r="AH376" s="750"/>
      <c r="AI376" s="767"/>
      <c r="AJ376" s="770"/>
      <c r="AK376" s="772"/>
      <c r="AL376" s="772"/>
      <c r="AM376" s="775"/>
      <c r="AN376" s="873"/>
      <c r="AO376" s="851"/>
      <c r="AP376" s="744"/>
      <c r="AQ376" s="744"/>
      <c r="AR376" s="744"/>
      <c r="AS376" s="744"/>
      <c r="AT376" s="744"/>
      <c r="AU376" s="744"/>
      <c r="AV376" s="744"/>
      <c r="AW376" s="744"/>
      <c r="AX376" s="744"/>
      <c r="AY376" s="744"/>
      <c r="AZ376" s="841"/>
      <c r="BA376" s="827"/>
      <c r="BB376" s="845"/>
      <c r="BC376" s="845"/>
      <c r="BD376" s="845"/>
      <c r="BE376" s="848"/>
    </row>
    <row r="377" spans="1:57" ht="30" customHeight="1" thickBot="1">
      <c r="A377" s="1032"/>
      <c r="B377" s="783"/>
      <c r="C377" s="750"/>
      <c r="D377" s="873"/>
      <c r="E377" s="797"/>
      <c r="F377" s="873"/>
      <c r="G377" s="797"/>
      <c r="H377" s="24" t="s">
        <v>565</v>
      </c>
      <c r="I377" s="63" t="s">
        <v>538</v>
      </c>
      <c r="J377" s="877"/>
      <c r="K377" s="803"/>
      <c r="L377" s="750"/>
      <c r="M377" s="806"/>
      <c r="N377" s="870"/>
      <c r="O377" s="811"/>
      <c r="P377" s="27" t="s">
        <v>566</v>
      </c>
      <c r="Q377" s="22" t="s">
        <v>567</v>
      </c>
      <c r="R377" s="22">
        <f>+IFERROR(VLOOKUP(Q377,[13]DATOS!$E$2:$F$17,2,FALSE),"")</f>
        <v>15</v>
      </c>
      <c r="S377" s="813"/>
      <c r="T377" s="816"/>
      <c r="U377" s="816"/>
      <c r="V377" s="816"/>
      <c r="W377" s="816"/>
      <c r="X377" s="744"/>
      <c r="Y377" s="750"/>
      <c r="Z377" s="744"/>
      <c r="AA377" s="891"/>
      <c r="AB377" s="758"/>
      <c r="AC377" s="760"/>
      <c r="AD377" s="760"/>
      <c r="AE377" s="763"/>
      <c r="AF377" s="750"/>
      <c r="AG377" s="750"/>
      <c r="AH377" s="750"/>
      <c r="AI377" s="767"/>
      <c r="AJ377" s="770"/>
      <c r="AK377" s="772"/>
      <c r="AL377" s="772"/>
      <c r="AM377" s="775"/>
      <c r="AN377" s="873"/>
      <c r="AO377" s="851"/>
      <c r="AP377" s="744"/>
      <c r="AQ377" s="744"/>
      <c r="AR377" s="744"/>
      <c r="AS377" s="744"/>
      <c r="AT377" s="744"/>
      <c r="AU377" s="744"/>
      <c r="AV377" s="744"/>
      <c r="AW377" s="744"/>
      <c r="AX377" s="744"/>
      <c r="AY377" s="744"/>
      <c r="AZ377" s="841"/>
      <c r="BA377" s="827"/>
      <c r="BB377" s="845"/>
      <c r="BC377" s="845"/>
      <c r="BD377" s="845"/>
      <c r="BE377" s="848"/>
    </row>
    <row r="378" spans="1:57" ht="30" customHeight="1" thickBot="1">
      <c r="A378" s="1032"/>
      <c r="B378" s="783"/>
      <c r="C378" s="750"/>
      <c r="D378" s="873"/>
      <c r="E378" s="797"/>
      <c r="F378" s="873"/>
      <c r="G378" s="797"/>
      <c r="H378" s="24" t="s">
        <v>568</v>
      </c>
      <c r="I378" s="63" t="s">
        <v>538</v>
      </c>
      <c r="J378" s="877"/>
      <c r="K378" s="803"/>
      <c r="L378" s="750"/>
      <c r="M378" s="806"/>
      <c r="N378" s="870"/>
      <c r="O378" s="811"/>
      <c r="P378" s="26" t="s">
        <v>569</v>
      </c>
      <c r="Q378" s="26" t="s">
        <v>570</v>
      </c>
      <c r="R378" s="26">
        <f>+IFERROR(VLOOKUP(Q378,[13]DATOS!$E$2:$F$17,2,FALSE),"")</f>
        <v>10</v>
      </c>
      <c r="S378" s="813"/>
      <c r="T378" s="816"/>
      <c r="U378" s="816"/>
      <c r="V378" s="816"/>
      <c r="W378" s="816"/>
      <c r="X378" s="744"/>
      <c r="Y378" s="750"/>
      <c r="Z378" s="744"/>
      <c r="AA378" s="891"/>
      <c r="AB378" s="758"/>
      <c r="AC378" s="760"/>
      <c r="AD378" s="760"/>
      <c r="AE378" s="763"/>
      <c r="AF378" s="750"/>
      <c r="AG378" s="750"/>
      <c r="AH378" s="750"/>
      <c r="AI378" s="767"/>
      <c r="AJ378" s="770"/>
      <c r="AK378" s="772"/>
      <c r="AL378" s="772"/>
      <c r="AM378" s="775"/>
      <c r="AN378" s="873"/>
      <c r="AO378" s="851"/>
      <c r="AP378" s="744"/>
      <c r="AQ378" s="744"/>
      <c r="AR378" s="744"/>
      <c r="AS378" s="744"/>
      <c r="AT378" s="744"/>
      <c r="AU378" s="744"/>
      <c r="AV378" s="744"/>
      <c r="AW378" s="744"/>
      <c r="AX378" s="744"/>
      <c r="AY378" s="744"/>
      <c r="AZ378" s="841"/>
      <c r="BA378" s="827"/>
      <c r="BB378" s="845"/>
      <c r="BC378" s="845"/>
      <c r="BD378" s="845"/>
      <c r="BE378" s="848"/>
    </row>
    <row r="379" spans="1:57" ht="72" customHeight="1" thickBot="1">
      <c r="A379" s="1032"/>
      <c r="B379" s="783"/>
      <c r="C379" s="750"/>
      <c r="D379" s="873"/>
      <c r="E379" s="797"/>
      <c r="F379" s="873"/>
      <c r="G379" s="797"/>
      <c r="H379" s="24" t="s">
        <v>571</v>
      </c>
      <c r="I379" s="63" t="s">
        <v>538</v>
      </c>
      <c r="J379" s="877"/>
      <c r="K379" s="803"/>
      <c r="L379" s="750"/>
      <c r="M379" s="806"/>
      <c r="N379" s="870"/>
      <c r="O379" s="811"/>
      <c r="P379" s="25"/>
      <c r="Q379" s="25"/>
      <c r="R379" s="25"/>
      <c r="S379" s="814"/>
      <c r="T379" s="816"/>
      <c r="U379" s="816"/>
      <c r="V379" s="816"/>
      <c r="W379" s="816"/>
      <c r="X379" s="744"/>
      <c r="Y379" s="751"/>
      <c r="Z379" s="753"/>
      <c r="AA379" s="892"/>
      <c r="AB379" s="758"/>
      <c r="AC379" s="760"/>
      <c r="AD379" s="760"/>
      <c r="AE379" s="763"/>
      <c r="AF379" s="750"/>
      <c r="AG379" s="750"/>
      <c r="AH379" s="750"/>
      <c r="AI379" s="767"/>
      <c r="AJ379" s="770"/>
      <c r="AK379" s="773"/>
      <c r="AL379" s="773"/>
      <c r="AM379" s="776"/>
      <c r="AN379" s="873"/>
      <c r="AO379" s="852"/>
      <c r="AP379" s="753"/>
      <c r="AQ379" s="753"/>
      <c r="AR379" s="753"/>
      <c r="AS379" s="753"/>
      <c r="AT379" s="753"/>
      <c r="AU379" s="753"/>
      <c r="AV379" s="753"/>
      <c r="AW379" s="753"/>
      <c r="AX379" s="753"/>
      <c r="AY379" s="753"/>
      <c r="AZ379" s="842"/>
      <c r="BA379" s="828"/>
      <c r="BB379" s="846"/>
      <c r="BC379" s="846"/>
      <c r="BD379" s="846"/>
      <c r="BE379" s="849"/>
    </row>
    <row r="380" spans="1:57" ht="30" customHeight="1" thickBot="1">
      <c r="A380" s="1032"/>
      <c r="B380" s="783"/>
      <c r="C380" s="750"/>
      <c r="D380" s="873"/>
      <c r="E380" s="797"/>
      <c r="F380" s="873"/>
      <c r="G380" s="797"/>
      <c r="H380" s="24" t="s">
        <v>572</v>
      </c>
      <c r="I380" s="63" t="s">
        <v>538</v>
      </c>
      <c r="J380" s="877"/>
      <c r="K380" s="803"/>
      <c r="L380" s="750"/>
      <c r="M380" s="806"/>
      <c r="N380" s="870" t="s">
        <v>771</v>
      </c>
      <c r="O380" s="749" t="s">
        <v>540</v>
      </c>
      <c r="P380" s="22" t="s">
        <v>541</v>
      </c>
      <c r="Q380" s="22" t="s">
        <v>542</v>
      </c>
      <c r="R380" s="22">
        <f>+IFERROR(VLOOKUP(Q380,[13]DATOS!$E$2:$F$17,2,FALSE),"")</f>
        <v>15</v>
      </c>
      <c r="S380" s="743">
        <f>SUM(R380:R389)</f>
        <v>100</v>
      </c>
      <c r="T380" s="743" t="str">
        <f>+IF(AND(S380&lt;=100,S380&gt;=96),"Fuerte",IF(AND(S380&lt;=95,S380&gt;=86),"Moderado",IF(AND(S380&lt;=85,J380&gt;=0),"Débil"," ")))</f>
        <v>Fuerte</v>
      </c>
      <c r="U380" s="743" t="s">
        <v>543</v>
      </c>
      <c r="V380" s="743" t="str">
        <f>IF(AND(EXACT(T380,"Fuerte"),(EXACT(U380,"Fuerte"))),"Fuerte",IF(AND(EXACT(T380,"Fuerte"),(EXACT(U380,"Moderado"))),"Moderado",IF(AND(EXACT(T380,"Fuerte"),(EXACT(U380,"Débil"))),"Débil",IF(AND(EXACT(T380,"Moderado"),(EXACT(U380,"Fuerte"))),"Moderado",IF(AND(EXACT(T380,"Moderado"),(EXACT(U380,"Moderado"))),"Moderado",IF(AND(EXACT(T380,"Moderado"),(EXACT(U380,"Débil"))),"Débil",IF(AND(EXACT(T380,"Débil"),(EXACT(U380,"Fuerte"))),"Débil",IF(AND(EXACT(T380,"Débil"),(EXACT(U380,"Moderado"))),"Débil",IF(AND(EXACT(T380,"Débil"),(EXACT(U380,"Débil"))),"Débil",)))))))))</f>
        <v>Fuerte</v>
      </c>
      <c r="W380" s="743">
        <f>IF(V380="Fuerte",100,IF(V380="Moderado",50,IF(V380="Débil",0)))</f>
        <v>100</v>
      </c>
      <c r="X380" s="744"/>
      <c r="Y380" s="780" t="s">
        <v>655</v>
      </c>
      <c r="Z380" s="781" t="s">
        <v>604</v>
      </c>
      <c r="AA380" s="780" t="s">
        <v>656</v>
      </c>
      <c r="AB380" s="758"/>
      <c r="AC380" s="760"/>
      <c r="AD380" s="760"/>
      <c r="AE380" s="763"/>
      <c r="AF380" s="750"/>
      <c r="AG380" s="750"/>
      <c r="AH380" s="750"/>
      <c r="AI380" s="767"/>
      <c r="AJ380" s="770" t="s">
        <v>772</v>
      </c>
      <c r="AK380" s="866">
        <v>43466</v>
      </c>
      <c r="AL380" s="866">
        <v>43830</v>
      </c>
      <c r="AM380" s="811" t="s">
        <v>655</v>
      </c>
      <c r="AN380" s="873" t="s">
        <v>773</v>
      </c>
      <c r="AO380" s="867"/>
      <c r="AP380" s="816"/>
      <c r="AQ380" s="816"/>
      <c r="AR380" s="816"/>
      <c r="AS380" s="816"/>
      <c r="AT380" s="816"/>
      <c r="AU380" s="816"/>
      <c r="AV380" s="816"/>
      <c r="AW380" s="816"/>
      <c r="AX380" s="816"/>
      <c r="AY380" s="816"/>
      <c r="AZ380" s="854"/>
      <c r="BA380" s="833"/>
      <c r="BB380" s="831"/>
      <c r="BC380" s="831"/>
      <c r="BD380" s="831"/>
      <c r="BE380" s="824"/>
    </row>
    <row r="381" spans="1:57" ht="30" customHeight="1" thickBot="1">
      <c r="A381" s="1032"/>
      <c r="B381" s="783"/>
      <c r="C381" s="750"/>
      <c r="D381" s="873"/>
      <c r="E381" s="797"/>
      <c r="F381" s="873"/>
      <c r="G381" s="797"/>
      <c r="H381" s="24" t="s">
        <v>573</v>
      </c>
      <c r="I381" s="63" t="s">
        <v>538</v>
      </c>
      <c r="J381" s="877"/>
      <c r="K381" s="803"/>
      <c r="L381" s="750"/>
      <c r="M381" s="806"/>
      <c r="N381" s="870"/>
      <c r="O381" s="750"/>
      <c r="P381" s="23" t="s">
        <v>553</v>
      </c>
      <c r="Q381" s="22" t="s">
        <v>554</v>
      </c>
      <c r="R381" s="22">
        <f>+IFERROR(VLOOKUP(Q381,[13]DATOS!$E$2:$F$17,2,FALSE),"")</f>
        <v>15</v>
      </c>
      <c r="S381" s="744"/>
      <c r="T381" s="744"/>
      <c r="U381" s="744"/>
      <c r="V381" s="744"/>
      <c r="W381" s="744"/>
      <c r="X381" s="744"/>
      <c r="Y381" s="750"/>
      <c r="Z381" s="744"/>
      <c r="AA381" s="750"/>
      <c r="AB381" s="758"/>
      <c r="AC381" s="760"/>
      <c r="AD381" s="760"/>
      <c r="AE381" s="763"/>
      <c r="AF381" s="750"/>
      <c r="AG381" s="750"/>
      <c r="AH381" s="750"/>
      <c r="AI381" s="767"/>
      <c r="AJ381" s="770"/>
      <c r="AK381" s="866"/>
      <c r="AL381" s="866"/>
      <c r="AM381" s="811"/>
      <c r="AN381" s="873"/>
      <c r="AO381" s="867"/>
      <c r="AP381" s="816"/>
      <c r="AQ381" s="816"/>
      <c r="AR381" s="816"/>
      <c r="AS381" s="816"/>
      <c r="AT381" s="816"/>
      <c r="AU381" s="816"/>
      <c r="AV381" s="816"/>
      <c r="AW381" s="816"/>
      <c r="AX381" s="816"/>
      <c r="AY381" s="816"/>
      <c r="AZ381" s="854"/>
      <c r="BA381" s="833"/>
      <c r="BB381" s="831"/>
      <c r="BC381" s="831"/>
      <c r="BD381" s="831"/>
      <c r="BE381" s="824"/>
    </row>
    <row r="382" spans="1:57" ht="30" customHeight="1" thickBot="1">
      <c r="A382" s="1032"/>
      <c r="B382" s="783"/>
      <c r="C382" s="750"/>
      <c r="D382" s="873"/>
      <c r="E382" s="797"/>
      <c r="F382" s="873"/>
      <c r="G382" s="797"/>
      <c r="H382" s="24" t="s">
        <v>574</v>
      </c>
      <c r="I382" s="63" t="s">
        <v>538</v>
      </c>
      <c r="J382" s="877"/>
      <c r="K382" s="803"/>
      <c r="L382" s="750"/>
      <c r="M382" s="806"/>
      <c r="N382" s="870"/>
      <c r="O382" s="750"/>
      <c r="P382" s="23" t="s">
        <v>556</v>
      </c>
      <c r="Q382" s="22" t="s">
        <v>557</v>
      </c>
      <c r="R382" s="22">
        <f>+IFERROR(VLOOKUP(Q382,[13]DATOS!$E$2:$F$17,2,FALSE),"")</f>
        <v>15</v>
      </c>
      <c r="S382" s="744"/>
      <c r="T382" s="744"/>
      <c r="U382" s="744"/>
      <c r="V382" s="744"/>
      <c r="W382" s="744"/>
      <c r="X382" s="744"/>
      <c r="Y382" s="750"/>
      <c r="Z382" s="744"/>
      <c r="AA382" s="750"/>
      <c r="AB382" s="758"/>
      <c r="AC382" s="760"/>
      <c r="AD382" s="760"/>
      <c r="AE382" s="763"/>
      <c r="AF382" s="750"/>
      <c r="AG382" s="750"/>
      <c r="AH382" s="750"/>
      <c r="AI382" s="767"/>
      <c r="AJ382" s="770"/>
      <c r="AK382" s="866"/>
      <c r="AL382" s="866"/>
      <c r="AM382" s="811"/>
      <c r="AN382" s="873"/>
      <c r="AO382" s="867"/>
      <c r="AP382" s="816"/>
      <c r="AQ382" s="816"/>
      <c r="AR382" s="816"/>
      <c r="AS382" s="816"/>
      <c r="AT382" s="816"/>
      <c r="AU382" s="816"/>
      <c r="AV382" s="816"/>
      <c r="AW382" s="816"/>
      <c r="AX382" s="816"/>
      <c r="AY382" s="816"/>
      <c r="AZ382" s="854"/>
      <c r="BA382" s="833"/>
      <c r="BB382" s="831"/>
      <c r="BC382" s="831"/>
      <c r="BD382" s="831"/>
      <c r="BE382" s="824"/>
    </row>
    <row r="383" spans="1:57" ht="30" customHeight="1" thickBot="1">
      <c r="A383" s="1032"/>
      <c r="B383" s="783"/>
      <c r="C383" s="750"/>
      <c r="D383" s="873"/>
      <c r="E383" s="797"/>
      <c r="F383" s="873"/>
      <c r="G383" s="797"/>
      <c r="H383" s="24" t="s">
        <v>575</v>
      </c>
      <c r="I383" s="63" t="s">
        <v>538</v>
      </c>
      <c r="J383" s="877"/>
      <c r="K383" s="803"/>
      <c r="L383" s="750"/>
      <c r="M383" s="806"/>
      <c r="N383" s="870"/>
      <c r="O383" s="750"/>
      <c r="P383" s="23" t="s">
        <v>560</v>
      </c>
      <c r="Q383" s="22" t="s">
        <v>561</v>
      </c>
      <c r="R383" s="22">
        <f>+IFERROR(VLOOKUP(Q383,[13]DATOS!$E$2:$F$17,2,FALSE),"")</f>
        <v>15</v>
      </c>
      <c r="S383" s="744"/>
      <c r="T383" s="744"/>
      <c r="U383" s="744"/>
      <c r="V383" s="744"/>
      <c r="W383" s="744"/>
      <c r="X383" s="744"/>
      <c r="Y383" s="750"/>
      <c r="Z383" s="744"/>
      <c r="AA383" s="750"/>
      <c r="AB383" s="758"/>
      <c r="AC383" s="760"/>
      <c r="AD383" s="760"/>
      <c r="AE383" s="763"/>
      <c r="AF383" s="750"/>
      <c r="AG383" s="750"/>
      <c r="AH383" s="750"/>
      <c r="AI383" s="767"/>
      <c r="AJ383" s="770"/>
      <c r="AK383" s="866"/>
      <c r="AL383" s="866"/>
      <c r="AM383" s="811"/>
      <c r="AN383" s="873"/>
      <c r="AO383" s="867"/>
      <c r="AP383" s="816"/>
      <c r="AQ383" s="816"/>
      <c r="AR383" s="816"/>
      <c r="AS383" s="816"/>
      <c r="AT383" s="816"/>
      <c r="AU383" s="816"/>
      <c r="AV383" s="816"/>
      <c r="AW383" s="816"/>
      <c r="AX383" s="816"/>
      <c r="AY383" s="816"/>
      <c r="AZ383" s="854"/>
      <c r="BA383" s="833"/>
      <c r="BB383" s="831"/>
      <c r="BC383" s="831"/>
      <c r="BD383" s="831"/>
      <c r="BE383" s="824"/>
    </row>
    <row r="384" spans="1:57" ht="18.75" customHeight="1" thickBot="1">
      <c r="A384" s="1032"/>
      <c r="B384" s="783"/>
      <c r="C384" s="750"/>
      <c r="D384" s="873"/>
      <c r="E384" s="797"/>
      <c r="F384" s="873"/>
      <c r="G384" s="797"/>
      <c r="H384" s="746" t="s">
        <v>576</v>
      </c>
      <c r="I384" s="63" t="s">
        <v>538</v>
      </c>
      <c r="J384" s="877"/>
      <c r="K384" s="803"/>
      <c r="L384" s="750"/>
      <c r="M384" s="806"/>
      <c r="N384" s="870"/>
      <c r="O384" s="750"/>
      <c r="P384" s="23" t="s">
        <v>563</v>
      </c>
      <c r="Q384" s="22" t="s">
        <v>564</v>
      </c>
      <c r="R384" s="22">
        <f>+IFERROR(VLOOKUP(Q384,[13]DATOS!$E$2:$F$17,2,FALSE),"")</f>
        <v>15</v>
      </c>
      <c r="S384" s="744"/>
      <c r="T384" s="744"/>
      <c r="U384" s="744"/>
      <c r="V384" s="744"/>
      <c r="W384" s="744"/>
      <c r="X384" s="744"/>
      <c r="Y384" s="750"/>
      <c r="Z384" s="744"/>
      <c r="AA384" s="750"/>
      <c r="AB384" s="758"/>
      <c r="AC384" s="760"/>
      <c r="AD384" s="760"/>
      <c r="AE384" s="763"/>
      <c r="AF384" s="750"/>
      <c r="AG384" s="750"/>
      <c r="AH384" s="750"/>
      <c r="AI384" s="767"/>
      <c r="AJ384" s="770"/>
      <c r="AK384" s="866"/>
      <c r="AL384" s="866"/>
      <c r="AM384" s="811"/>
      <c r="AN384" s="873"/>
      <c r="AO384" s="867"/>
      <c r="AP384" s="816"/>
      <c r="AQ384" s="816"/>
      <c r="AR384" s="816"/>
      <c r="AS384" s="816"/>
      <c r="AT384" s="816"/>
      <c r="AU384" s="816"/>
      <c r="AV384" s="816"/>
      <c r="AW384" s="816"/>
      <c r="AX384" s="816"/>
      <c r="AY384" s="816"/>
      <c r="AZ384" s="854"/>
      <c r="BA384" s="833"/>
      <c r="BB384" s="831"/>
      <c r="BC384" s="831"/>
      <c r="BD384" s="831"/>
      <c r="BE384" s="824"/>
    </row>
    <row r="385" spans="1:57" ht="45.75" customHeight="1" thickBot="1">
      <c r="A385" s="1032"/>
      <c r="B385" s="783"/>
      <c r="C385" s="750"/>
      <c r="D385" s="873"/>
      <c r="E385" s="797"/>
      <c r="F385" s="873"/>
      <c r="G385" s="797"/>
      <c r="H385" s="746"/>
      <c r="I385" s="63" t="s">
        <v>538</v>
      </c>
      <c r="J385" s="877"/>
      <c r="K385" s="803"/>
      <c r="L385" s="750"/>
      <c r="M385" s="806"/>
      <c r="N385" s="870"/>
      <c r="O385" s="750"/>
      <c r="P385" s="23" t="s">
        <v>566</v>
      </c>
      <c r="Q385" s="22" t="s">
        <v>567</v>
      </c>
      <c r="R385" s="22">
        <f>+IFERROR(VLOOKUP(Q385,[13]DATOS!$E$2:$F$17,2,FALSE),"")</f>
        <v>15</v>
      </c>
      <c r="S385" s="744"/>
      <c r="T385" s="744"/>
      <c r="U385" s="744"/>
      <c r="V385" s="744"/>
      <c r="W385" s="744"/>
      <c r="X385" s="744"/>
      <c r="Y385" s="750"/>
      <c r="Z385" s="744"/>
      <c r="AA385" s="750"/>
      <c r="AB385" s="758"/>
      <c r="AC385" s="760"/>
      <c r="AD385" s="760"/>
      <c r="AE385" s="763"/>
      <c r="AF385" s="750"/>
      <c r="AG385" s="750"/>
      <c r="AH385" s="750"/>
      <c r="AI385" s="767"/>
      <c r="AJ385" s="770"/>
      <c r="AK385" s="866"/>
      <c r="AL385" s="866"/>
      <c r="AM385" s="811"/>
      <c r="AN385" s="873"/>
      <c r="AO385" s="867"/>
      <c r="AP385" s="816"/>
      <c r="AQ385" s="816"/>
      <c r="AR385" s="816"/>
      <c r="AS385" s="816"/>
      <c r="AT385" s="816"/>
      <c r="AU385" s="816"/>
      <c r="AV385" s="816"/>
      <c r="AW385" s="816"/>
      <c r="AX385" s="816"/>
      <c r="AY385" s="816"/>
      <c r="AZ385" s="854"/>
      <c r="BA385" s="833"/>
      <c r="BB385" s="831"/>
      <c r="BC385" s="831"/>
      <c r="BD385" s="831"/>
      <c r="BE385" s="824"/>
    </row>
    <row r="386" spans="1:57" ht="174" customHeight="1" thickBot="1">
      <c r="A386" s="1032"/>
      <c r="B386" s="783"/>
      <c r="C386" s="750"/>
      <c r="D386" s="873"/>
      <c r="E386" s="797"/>
      <c r="F386" s="873"/>
      <c r="G386" s="797"/>
      <c r="H386" s="864" t="s">
        <v>577</v>
      </c>
      <c r="I386" s="63" t="s">
        <v>538</v>
      </c>
      <c r="J386" s="877"/>
      <c r="K386" s="803"/>
      <c r="L386" s="750"/>
      <c r="M386" s="806"/>
      <c r="N386" s="870"/>
      <c r="O386" s="750"/>
      <c r="P386" s="23" t="s">
        <v>569</v>
      </c>
      <c r="Q386" s="26" t="s">
        <v>570</v>
      </c>
      <c r="R386" s="22">
        <f>+IFERROR(VLOOKUP(Q386,[13]DATOS!$E$2:$F$17,2,FALSE),"")</f>
        <v>10</v>
      </c>
      <c r="S386" s="744"/>
      <c r="T386" s="744"/>
      <c r="U386" s="744"/>
      <c r="V386" s="744"/>
      <c r="W386" s="744"/>
      <c r="X386" s="744"/>
      <c r="Y386" s="750"/>
      <c r="Z386" s="744"/>
      <c r="AA386" s="750"/>
      <c r="AB386" s="758"/>
      <c r="AC386" s="760"/>
      <c r="AD386" s="760"/>
      <c r="AE386" s="763"/>
      <c r="AF386" s="750"/>
      <c r="AG386" s="750"/>
      <c r="AH386" s="750"/>
      <c r="AI386" s="767"/>
      <c r="AJ386" s="770"/>
      <c r="AK386" s="866"/>
      <c r="AL386" s="866"/>
      <c r="AM386" s="811"/>
      <c r="AN386" s="873"/>
      <c r="AO386" s="867"/>
      <c r="AP386" s="816"/>
      <c r="AQ386" s="816"/>
      <c r="AR386" s="816"/>
      <c r="AS386" s="816"/>
      <c r="AT386" s="816"/>
      <c r="AU386" s="816"/>
      <c r="AV386" s="816"/>
      <c r="AW386" s="816"/>
      <c r="AX386" s="816"/>
      <c r="AY386" s="816"/>
      <c r="AZ386" s="854"/>
      <c r="BA386" s="833"/>
      <c r="BB386" s="831"/>
      <c r="BC386" s="831"/>
      <c r="BD386" s="831"/>
      <c r="BE386" s="824"/>
    </row>
    <row r="387" spans="1:57" ht="26.25" customHeight="1" thickBot="1">
      <c r="A387" s="1032"/>
      <c r="B387" s="783"/>
      <c r="C387" s="750"/>
      <c r="D387" s="873"/>
      <c r="E387" s="797"/>
      <c r="F387" s="873"/>
      <c r="G387" s="797"/>
      <c r="H387" s="865"/>
      <c r="I387" s="63" t="s">
        <v>538</v>
      </c>
      <c r="J387" s="877"/>
      <c r="K387" s="803"/>
      <c r="L387" s="750"/>
      <c r="M387" s="806"/>
      <c r="N387" s="797"/>
      <c r="O387" s="750"/>
      <c r="P387" s="743"/>
      <c r="Q387" s="743"/>
      <c r="R387" s="743"/>
      <c r="S387" s="744"/>
      <c r="T387" s="744"/>
      <c r="U387" s="744"/>
      <c r="V387" s="744"/>
      <c r="W387" s="744"/>
      <c r="X387" s="744"/>
      <c r="Y387" s="750"/>
      <c r="Z387" s="744"/>
      <c r="AA387" s="750"/>
      <c r="AB387" s="758"/>
      <c r="AC387" s="760"/>
      <c r="AD387" s="760"/>
      <c r="AE387" s="763"/>
      <c r="AF387" s="750"/>
      <c r="AG387" s="750"/>
      <c r="AH387" s="750"/>
      <c r="AI387" s="859"/>
      <c r="AJ387" s="888" t="s">
        <v>774</v>
      </c>
      <c r="AK387" s="837" t="s">
        <v>631</v>
      </c>
      <c r="AL387" s="837" t="s">
        <v>632</v>
      </c>
      <c r="AM387" s="780" t="s">
        <v>655</v>
      </c>
      <c r="AN387" s="841"/>
      <c r="AO387" s="867"/>
      <c r="AP387" s="816"/>
      <c r="AQ387" s="816"/>
      <c r="AR387" s="816"/>
      <c r="AS387" s="816"/>
      <c r="AT387" s="816"/>
      <c r="AU387" s="816"/>
      <c r="AV387" s="816"/>
      <c r="AW387" s="816"/>
      <c r="AX387" s="816"/>
      <c r="AY387" s="816"/>
      <c r="AZ387" s="854"/>
      <c r="BA387" s="833"/>
      <c r="BB387" s="831"/>
      <c r="BC387" s="831"/>
      <c r="BD387" s="831"/>
      <c r="BE387" s="824"/>
    </row>
    <row r="388" spans="1:57" ht="18.75" customHeight="1" thickBot="1">
      <c r="A388" s="1032"/>
      <c r="B388" s="783"/>
      <c r="C388" s="750"/>
      <c r="D388" s="873"/>
      <c r="E388" s="797"/>
      <c r="F388" s="873"/>
      <c r="G388" s="797"/>
      <c r="H388" s="746" t="s">
        <v>578</v>
      </c>
      <c r="I388" s="63" t="s">
        <v>538</v>
      </c>
      <c r="J388" s="877"/>
      <c r="K388" s="803"/>
      <c r="L388" s="750"/>
      <c r="M388" s="806"/>
      <c r="N388" s="797"/>
      <c r="O388" s="750"/>
      <c r="P388" s="744"/>
      <c r="Q388" s="744"/>
      <c r="R388" s="744"/>
      <c r="S388" s="744"/>
      <c r="T388" s="744"/>
      <c r="U388" s="744"/>
      <c r="V388" s="744"/>
      <c r="W388" s="744"/>
      <c r="X388" s="744"/>
      <c r="Y388" s="750"/>
      <c r="Z388" s="744"/>
      <c r="AA388" s="750"/>
      <c r="AB388" s="758"/>
      <c r="AC388" s="760"/>
      <c r="AD388" s="760"/>
      <c r="AE388" s="763"/>
      <c r="AF388" s="750"/>
      <c r="AG388" s="750"/>
      <c r="AH388" s="750"/>
      <c r="AI388" s="859"/>
      <c r="AJ388" s="889"/>
      <c r="AK388" s="838"/>
      <c r="AL388" s="838"/>
      <c r="AM388" s="750"/>
      <c r="AN388" s="841"/>
      <c r="AO388" s="867"/>
      <c r="AP388" s="816"/>
      <c r="AQ388" s="816"/>
      <c r="AR388" s="816"/>
      <c r="AS388" s="816"/>
      <c r="AT388" s="816"/>
      <c r="AU388" s="816"/>
      <c r="AV388" s="816"/>
      <c r="AW388" s="816"/>
      <c r="AX388" s="816"/>
      <c r="AY388" s="816"/>
      <c r="AZ388" s="854"/>
      <c r="BA388" s="833"/>
      <c r="BB388" s="831"/>
      <c r="BC388" s="831"/>
      <c r="BD388" s="831"/>
      <c r="BE388" s="824"/>
    </row>
    <row r="389" spans="1:57" ht="9.75" customHeight="1" thickBot="1">
      <c r="A389" s="1032"/>
      <c r="B389" s="783"/>
      <c r="C389" s="750"/>
      <c r="D389" s="873"/>
      <c r="E389" s="797"/>
      <c r="F389" s="873"/>
      <c r="G389" s="797"/>
      <c r="H389" s="746"/>
      <c r="I389" s="63" t="s">
        <v>538</v>
      </c>
      <c r="J389" s="877"/>
      <c r="K389" s="803"/>
      <c r="L389" s="750"/>
      <c r="M389" s="806"/>
      <c r="N389" s="797"/>
      <c r="O389" s="750"/>
      <c r="P389" s="744"/>
      <c r="Q389" s="744"/>
      <c r="R389" s="744"/>
      <c r="S389" s="744"/>
      <c r="T389" s="744"/>
      <c r="U389" s="744"/>
      <c r="V389" s="744"/>
      <c r="W389" s="744"/>
      <c r="X389" s="744"/>
      <c r="Y389" s="750"/>
      <c r="Z389" s="744"/>
      <c r="AA389" s="750"/>
      <c r="AB389" s="758"/>
      <c r="AC389" s="760"/>
      <c r="AD389" s="760"/>
      <c r="AE389" s="763"/>
      <c r="AF389" s="750"/>
      <c r="AG389" s="750"/>
      <c r="AH389" s="750"/>
      <c r="AI389" s="859"/>
      <c r="AJ389" s="889"/>
      <c r="AK389" s="838"/>
      <c r="AL389" s="838"/>
      <c r="AM389" s="750"/>
      <c r="AN389" s="841"/>
      <c r="AO389" s="867"/>
      <c r="AP389" s="816"/>
      <c r="AQ389" s="816"/>
      <c r="AR389" s="816"/>
      <c r="AS389" s="816"/>
      <c r="AT389" s="816"/>
      <c r="AU389" s="816"/>
      <c r="AV389" s="816"/>
      <c r="AW389" s="816"/>
      <c r="AX389" s="816"/>
      <c r="AY389" s="816"/>
      <c r="AZ389" s="854"/>
      <c r="BA389" s="833"/>
      <c r="BB389" s="831"/>
      <c r="BC389" s="831"/>
      <c r="BD389" s="831"/>
      <c r="BE389" s="824"/>
    </row>
    <row r="390" spans="1:57" ht="18.75" customHeight="1" thickBot="1">
      <c r="A390" s="1032"/>
      <c r="B390" s="783"/>
      <c r="C390" s="750"/>
      <c r="D390" s="873"/>
      <c r="E390" s="797"/>
      <c r="F390" s="873"/>
      <c r="G390" s="797"/>
      <c r="H390" s="746" t="s">
        <v>579</v>
      </c>
      <c r="I390" s="63" t="s">
        <v>538</v>
      </c>
      <c r="J390" s="877"/>
      <c r="K390" s="803"/>
      <c r="L390" s="750"/>
      <c r="M390" s="806"/>
      <c r="N390" s="797"/>
      <c r="O390" s="750"/>
      <c r="P390" s="744"/>
      <c r="Q390" s="744"/>
      <c r="R390" s="744"/>
      <c r="S390" s="744"/>
      <c r="T390" s="744"/>
      <c r="U390" s="744"/>
      <c r="V390" s="744"/>
      <c r="W390" s="744"/>
      <c r="X390" s="744"/>
      <c r="Y390" s="750"/>
      <c r="Z390" s="744"/>
      <c r="AA390" s="750"/>
      <c r="AB390" s="758"/>
      <c r="AC390" s="760"/>
      <c r="AD390" s="760"/>
      <c r="AE390" s="763"/>
      <c r="AF390" s="750"/>
      <c r="AG390" s="750"/>
      <c r="AH390" s="750"/>
      <c r="AI390" s="859"/>
      <c r="AJ390" s="889"/>
      <c r="AK390" s="838"/>
      <c r="AL390" s="838"/>
      <c r="AM390" s="750"/>
      <c r="AN390" s="841"/>
      <c r="AO390" s="867"/>
      <c r="AP390" s="816"/>
      <c r="AQ390" s="816"/>
      <c r="AR390" s="816"/>
      <c r="AS390" s="816"/>
      <c r="AT390" s="816"/>
      <c r="AU390" s="816"/>
      <c r="AV390" s="816"/>
      <c r="AW390" s="816"/>
      <c r="AX390" s="816"/>
      <c r="AY390" s="816"/>
      <c r="AZ390" s="854"/>
      <c r="BA390" s="833"/>
      <c r="BB390" s="831"/>
      <c r="BC390" s="831"/>
      <c r="BD390" s="831"/>
      <c r="BE390" s="824"/>
    </row>
    <row r="391" spans="1:57" ht="12.75" customHeight="1" thickBot="1">
      <c r="A391" s="1032"/>
      <c r="B391" s="783"/>
      <c r="C391" s="750"/>
      <c r="D391" s="873"/>
      <c r="E391" s="797"/>
      <c r="F391" s="873"/>
      <c r="G391" s="797"/>
      <c r="H391" s="746"/>
      <c r="I391" s="63" t="s">
        <v>538</v>
      </c>
      <c r="J391" s="877"/>
      <c r="K391" s="803"/>
      <c r="L391" s="750"/>
      <c r="M391" s="806"/>
      <c r="N391" s="797"/>
      <c r="O391" s="750"/>
      <c r="P391" s="744"/>
      <c r="Q391" s="744"/>
      <c r="R391" s="744"/>
      <c r="S391" s="744"/>
      <c r="T391" s="744"/>
      <c r="U391" s="744"/>
      <c r="V391" s="744"/>
      <c r="W391" s="744"/>
      <c r="X391" s="744"/>
      <c r="Y391" s="750"/>
      <c r="Z391" s="744"/>
      <c r="AA391" s="750"/>
      <c r="AB391" s="758"/>
      <c r="AC391" s="760"/>
      <c r="AD391" s="760"/>
      <c r="AE391" s="763"/>
      <c r="AF391" s="750"/>
      <c r="AG391" s="750"/>
      <c r="AH391" s="750"/>
      <c r="AI391" s="859"/>
      <c r="AJ391" s="889"/>
      <c r="AK391" s="838"/>
      <c r="AL391" s="838"/>
      <c r="AM391" s="750"/>
      <c r="AN391" s="841"/>
      <c r="AO391" s="867"/>
      <c r="AP391" s="816"/>
      <c r="AQ391" s="816"/>
      <c r="AR391" s="816"/>
      <c r="AS391" s="816"/>
      <c r="AT391" s="816"/>
      <c r="AU391" s="816"/>
      <c r="AV391" s="816"/>
      <c r="AW391" s="816"/>
      <c r="AX391" s="816"/>
      <c r="AY391" s="816"/>
      <c r="AZ391" s="854"/>
      <c r="BA391" s="833"/>
      <c r="BB391" s="831"/>
      <c r="BC391" s="831"/>
      <c r="BD391" s="831"/>
      <c r="BE391" s="824"/>
    </row>
    <row r="392" spans="1:57" ht="18.75" customHeight="1" thickBot="1">
      <c r="A392" s="1032"/>
      <c r="B392" s="783"/>
      <c r="C392" s="750"/>
      <c r="D392" s="873"/>
      <c r="E392" s="797"/>
      <c r="F392" s="873"/>
      <c r="G392" s="797"/>
      <c r="H392" s="746" t="s">
        <v>580</v>
      </c>
      <c r="I392" s="63" t="s">
        <v>538</v>
      </c>
      <c r="J392" s="877"/>
      <c r="K392" s="803"/>
      <c r="L392" s="750"/>
      <c r="M392" s="806"/>
      <c r="N392" s="797"/>
      <c r="O392" s="750"/>
      <c r="P392" s="744"/>
      <c r="Q392" s="744"/>
      <c r="R392" s="744"/>
      <c r="S392" s="744"/>
      <c r="T392" s="744"/>
      <c r="U392" s="744"/>
      <c r="V392" s="744"/>
      <c r="W392" s="744"/>
      <c r="X392" s="744"/>
      <c r="Y392" s="750"/>
      <c r="Z392" s="744"/>
      <c r="AA392" s="750"/>
      <c r="AB392" s="758"/>
      <c r="AC392" s="760"/>
      <c r="AD392" s="760"/>
      <c r="AE392" s="763"/>
      <c r="AF392" s="750"/>
      <c r="AG392" s="750"/>
      <c r="AH392" s="750"/>
      <c r="AI392" s="859"/>
      <c r="AJ392" s="889"/>
      <c r="AK392" s="838"/>
      <c r="AL392" s="838"/>
      <c r="AM392" s="750"/>
      <c r="AN392" s="841"/>
      <c r="AO392" s="867"/>
      <c r="AP392" s="816"/>
      <c r="AQ392" s="816"/>
      <c r="AR392" s="816"/>
      <c r="AS392" s="816"/>
      <c r="AT392" s="816"/>
      <c r="AU392" s="816"/>
      <c r="AV392" s="816"/>
      <c r="AW392" s="816"/>
      <c r="AX392" s="816"/>
      <c r="AY392" s="816"/>
      <c r="AZ392" s="854"/>
      <c r="BA392" s="833"/>
      <c r="BB392" s="831"/>
      <c r="BC392" s="831"/>
      <c r="BD392" s="831"/>
      <c r="BE392" s="824"/>
    </row>
    <row r="393" spans="1:57" ht="12.75" customHeight="1" thickBot="1">
      <c r="A393" s="1032"/>
      <c r="B393" s="783"/>
      <c r="C393" s="750"/>
      <c r="D393" s="873"/>
      <c r="E393" s="797"/>
      <c r="F393" s="873"/>
      <c r="G393" s="797"/>
      <c r="H393" s="746"/>
      <c r="I393" s="63" t="s">
        <v>538</v>
      </c>
      <c r="J393" s="877"/>
      <c r="K393" s="803"/>
      <c r="L393" s="750"/>
      <c r="M393" s="806"/>
      <c r="N393" s="797"/>
      <c r="O393" s="750"/>
      <c r="P393" s="744"/>
      <c r="Q393" s="744"/>
      <c r="R393" s="744"/>
      <c r="S393" s="744"/>
      <c r="T393" s="744"/>
      <c r="U393" s="744"/>
      <c r="V393" s="744"/>
      <c r="W393" s="744"/>
      <c r="X393" s="744"/>
      <c r="Y393" s="750"/>
      <c r="Z393" s="744"/>
      <c r="AA393" s="750"/>
      <c r="AB393" s="758"/>
      <c r="AC393" s="760"/>
      <c r="AD393" s="760"/>
      <c r="AE393" s="763"/>
      <c r="AF393" s="750"/>
      <c r="AG393" s="750"/>
      <c r="AH393" s="750"/>
      <c r="AI393" s="859"/>
      <c r="AJ393" s="889"/>
      <c r="AK393" s="838"/>
      <c r="AL393" s="838"/>
      <c r="AM393" s="750"/>
      <c r="AN393" s="841"/>
      <c r="AO393" s="867"/>
      <c r="AP393" s="816"/>
      <c r="AQ393" s="816"/>
      <c r="AR393" s="816"/>
      <c r="AS393" s="816"/>
      <c r="AT393" s="816"/>
      <c r="AU393" s="816"/>
      <c r="AV393" s="816"/>
      <c r="AW393" s="816"/>
      <c r="AX393" s="816"/>
      <c r="AY393" s="816"/>
      <c r="AZ393" s="854"/>
      <c r="BA393" s="833"/>
      <c r="BB393" s="831"/>
      <c r="BC393" s="831"/>
      <c r="BD393" s="831"/>
      <c r="BE393" s="824"/>
    </row>
    <row r="394" spans="1:57" ht="14.25" customHeight="1" thickBot="1">
      <c r="A394" s="1032"/>
      <c r="B394" s="783"/>
      <c r="C394" s="750"/>
      <c r="D394" s="873"/>
      <c r="E394" s="797"/>
      <c r="F394" s="873"/>
      <c r="G394" s="797"/>
      <c r="H394" s="864" t="s">
        <v>581</v>
      </c>
      <c r="I394" s="63" t="s">
        <v>538</v>
      </c>
      <c r="J394" s="877"/>
      <c r="K394" s="803"/>
      <c r="L394" s="750"/>
      <c r="M394" s="806"/>
      <c r="N394" s="797"/>
      <c r="O394" s="750"/>
      <c r="P394" s="744"/>
      <c r="Q394" s="744"/>
      <c r="R394" s="744"/>
      <c r="S394" s="744"/>
      <c r="T394" s="744"/>
      <c r="U394" s="744"/>
      <c r="V394" s="744"/>
      <c r="W394" s="744"/>
      <c r="X394" s="744"/>
      <c r="Y394" s="750"/>
      <c r="Z394" s="744"/>
      <c r="AA394" s="750"/>
      <c r="AB394" s="758"/>
      <c r="AC394" s="760"/>
      <c r="AD394" s="760"/>
      <c r="AE394" s="763"/>
      <c r="AF394" s="750"/>
      <c r="AG394" s="750"/>
      <c r="AH394" s="750"/>
      <c r="AI394" s="859"/>
      <c r="AJ394" s="889"/>
      <c r="AK394" s="838"/>
      <c r="AL394" s="838"/>
      <c r="AM394" s="750"/>
      <c r="AN394" s="841"/>
      <c r="AO394" s="867"/>
      <c r="AP394" s="816"/>
      <c r="AQ394" s="816"/>
      <c r="AR394" s="816"/>
      <c r="AS394" s="816"/>
      <c r="AT394" s="816"/>
      <c r="AU394" s="816"/>
      <c r="AV394" s="816"/>
      <c r="AW394" s="816"/>
      <c r="AX394" s="816"/>
      <c r="AY394" s="816"/>
      <c r="AZ394" s="854"/>
      <c r="BA394" s="833"/>
      <c r="BB394" s="831"/>
      <c r="BC394" s="831"/>
      <c r="BD394" s="831"/>
      <c r="BE394" s="824"/>
    </row>
    <row r="395" spans="1:57" ht="13.5" customHeight="1" thickBot="1">
      <c r="A395" s="1032"/>
      <c r="B395" s="783"/>
      <c r="C395" s="750"/>
      <c r="D395" s="873"/>
      <c r="E395" s="797"/>
      <c r="F395" s="873"/>
      <c r="G395" s="797"/>
      <c r="H395" s="865"/>
      <c r="I395" s="63" t="s">
        <v>538</v>
      </c>
      <c r="J395" s="877"/>
      <c r="K395" s="803"/>
      <c r="L395" s="750"/>
      <c r="M395" s="806"/>
      <c r="N395" s="797"/>
      <c r="O395" s="750"/>
      <c r="P395" s="744"/>
      <c r="Q395" s="744"/>
      <c r="R395" s="744"/>
      <c r="S395" s="744"/>
      <c r="T395" s="744"/>
      <c r="U395" s="744"/>
      <c r="V395" s="744"/>
      <c r="W395" s="744"/>
      <c r="X395" s="744"/>
      <c r="Y395" s="750"/>
      <c r="Z395" s="744"/>
      <c r="AA395" s="750"/>
      <c r="AB395" s="758"/>
      <c r="AC395" s="760"/>
      <c r="AD395" s="760"/>
      <c r="AE395" s="763"/>
      <c r="AF395" s="750"/>
      <c r="AG395" s="750"/>
      <c r="AH395" s="750"/>
      <c r="AI395" s="859"/>
      <c r="AJ395" s="889"/>
      <c r="AK395" s="838"/>
      <c r="AL395" s="838"/>
      <c r="AM395" s="750"/>
      <c r="AN395" s="841"/>
      <c r="AO395" s="867"/>
      <c r="AP395" s="816"/>
      <c r="AQ395" s="816"/>
      <c r="AR395" s="816"/>
      <c r="AS395" s="816"/>
      <c r="AT395" s="816"/>
      <c r="AU395" s="816"/>
      <c r="AV395" s="816"/>
      <c r="AW395" s="816"/>
      <c r="AX395" s="816"/>
      <c r="AY395" s="816"/>
      <c r="AZ395" s="854"/>
      <c r="BA395" s="833"/>
      <c r="BB395" s="831"/>
      <c r="BC395" s="831"/>
      <c r="BD395" s="831"/>
      <c r="BE395" s="824"/>
    </row>
    <row r="396" spans="1:57" ht="18.75" customHeight="1" thickBot="1">
      <c r="A396" s="1032"/>
      <c r="B396" s="783"/>
      <c r="C396" s="750"/>
      <c r="D396" s="873"/>
      <c r="E396" s="797"/>
      <c r="F396" s="873"/>
      <c r="G396" s="797"/>
      <c r="H396" s="879" t="s">
        <v>582</v>
      </c>
      <c r="I396" s="63" t="s">
        <v>538</v>
      </c>
      <c r="J396" s="877"/>
      <c r="K396" s="803"/>
      <c r="L396" s="750"/>
      <c r="M396" s="806"/>
      <c r="N396" s="797"/>
      <c r="O396" s="750"/>
      <c r="P396" s="744"/>
      <c r="Q396" s="744"/>
      <c r="R396" s="744"/>
      <c r="S396" s="744"/>
      <c r="T396" s="744"/>
      <c r="U396" s="744"/>
      <c r="V396" s="744"/>
      <c r="W396" s="744"/>
      <c r="X396" s="744"/>
      <c r="Y396" s="750"/>
      <c r="Z396" s="744"/>
      <c r="AA396" s="750"/>
      <c r="AB396" s="758"/>
      <c r="AC396" s="760"/>
      <c r="AD396" s="760"/>
      <c r="AE396" s="763"/>
      <c r="AF396" s="750"/>
      <c r="AG396" s="750"/>
      <c r="AH396" s="750"/>
      <c r="AI396" s="859"/>
      <c r="AJ396" s="889"/>
      <c r="AK396" s="838"/>
      <c r="AL396" s="838"/>
      <c r="AM396" s="750"/>
      <c r="AN396" s="841"/>
      <c r="AO396" s="867"/>
      <c r="AP396" s="816"/>
      <c r="AQ396" s="816"/>
      <c r="AR396" s="816"/>
      <c r="AS396" s="816"/>
      <c r="AT396" s="816"/>
      <c r="AU396" s="816"/>
      <c r="AV396" s="816"/>
      <c r="AW396" s="816"/>
      <c r="AX396" s="816"/>
      <c r="AY396" s="816"/>
      <c r="AZ396" s="854"/>
      <c r="BA396" s="833"/>
      <c r="BB396" s="831"/>
      <c r="BC396" s="831"/>
      <c r="BD396" s="831"/>
      <c r="BE396" s="824"/>
    </row>
    <row r="397" spans="1:57" ht="15.75" customHeight="1" thickBot="1">
      <c r="A397" s="1033"/>
      <c r="B397" s="784"/>
      <c r="C397" s="765"/>
      <c r="D397" s="874"/>
      <c r="E397" s="798"/>
      <c r="F397" s="874"/>
      <c r="G397" s="798"/>
      <c r="H397" s="880"/>
      <c r="I397" s="63" t="s">
        <v>538</v>
      </c>
      <c r="J397" s="878"/>
      <c r="K397" s="804"/>
      <c r="L397" s="750"/>
      <c r="M397" s="807"/>
      <c r="N397" s="798"/>
      <c r="O397" s="765"/>
      <c r="P397" s="745"/>
      <c r="Q397" s="745"/>
      <c r="R397" s="745"/>
      <c r="S397" s="745"/>
      <c r="T397" s="745"/>
      <c r="U397" s="745"/>
      <c r="V397" s="745"/>
      <c r="W397" s="745"/>
      <c r="X397" s="745"/>
      <c r="Y397" s="765"/>
      <c r="Z397" s="745"/>
      <c r="AA397" s="765"/>
      <c r="AB397" s="759"/>
      <c r="AC397" s="760"/>
      <c r="AD397" s="760"/>
      <c r="AE397" s="764"/>
      <c r="AF397" s="765"/>
      <c r="AG397" s="765"/>
      <c r="AH397" s="750"/>
      <c r="AI397" s="860"/>
      <c r="AJ397" s="890"/>
      <c r="AK397" s="839"/>
      <c r="AL397" s="839"/>
      <c r="AM397" s="765"/>
      <c r="AN397" s="1083"/>
      <c r="AO397" s="868"/>
      <c r="AP397" s="853"/>
      <c r="AQ397" s="853"/>
      <c r="AR397" s="853"/>
      <c r="AS397" s="853"/>
      <c r="AT397" s="853"/>
      <c r="AU397" s="853"/>
      <c r="AV397" s="853"/>
      <c r="AW397" s="853"/>
      <c r="AX397" s="853"/>
      <c r="AY397" s="853"/>
      <c r="AZ397" s="855"/>
      <c r="BA397" s="843"/>
      <c r="BB397" s="832"/>
      <c r="BC397" s="832"/>
      <c r="BD397" s="832"/>
      <c r="BE397" s="825"/>
    </row>
    <row r="398" spans="1:57" ht="46.5" customHeight="1" thickBot="1">
      <c r="A398" s="871">
        <v>14</v>
      </c>
      <c r="B398" s="783" t="s">
        <v>775</v>
      </c>
      <c r="C398" s="750" t="s">
        <v>776</v>
      </c>
      <c r="D398" s="872" t="s">
        <v>533</v>
      </c>
      <c r="E398" s="750" t="s">
        <v>777</v>
      </c>
      <c r="F398" s="875" t="s">
        <v>778</v>
      </c>
      <c r="G398" s="796" t="s">
        <v>536</v>
      </c>
      <c r="H398" s="40" t="s">
        <v>537</v>
      </c>
      <c r="I398" s="63" t="s">
        <v>538</v>
      </c>
      <c r="J398" s="876">
        <f>COUNTIF(I398:I423,[3]DATOS!$D$24)</f>
        <v>26</v>
      </c>
      <c r="K398" s="803" t="str">
        <f>+IF(AND(J398&lt;6,J398&gt;0),"Moderado",IF(AND(J398&lt;12,J398&gt;5),"Mayor",IF(AND(J398&lt;20,J398&gt;11),"Catastrófico","Responda las Preguntas de Impacto")))</f>
        <v>Responda las Preguntas de Impacto</v>
      </c>
      <c r="L398" s="749" t="str">
        <f>IF(AND(EXACT(G398,"Rara vez"),(EXACT(K398,"Moderado"))),"Moderado",IF(AND(EXACT(G398,"Rara vez"),(EXACT(K398,"Mayor"))),"Alto",IF(AND(EXACT(G398,"Rara vez"),(EXACT(K398,"Catastrófico"))),"Extremo",IF(AND(EXACT(G398,"Improbable"),(EXACT(K398,"Moderado"))),"Moderado",IF(AND(EXACT(G398,"Improbable"),(EXACT(K398,"Mayor"))),"Alto",IF(AND(EXACT(G398,"Improbable"),(EXACT(K398,"Catastrófico"))),"Extremo",IF(AND(EXACT(G398,"Posible"),(EXACT(K398,"Moderado"))),"Alto",IF(AND(EXACT(G398,"Posible"),(EXACT(K398,"Mayor"))),"Extremo",IF(AND(EXACT(G398,"Posible"),(EXACT(K398,"Catastrófico"))),"Extremo",IF(AND(EXACT(G398,"Probable"),(EXACT(K398,"Moderado"))),"Alto",IF(AND(EXACT(G398,"Probable"),(EXACT(K398,"Mayor"))),"Extremo",IF(AND(EXACT(G398,"Probable"),(EXACT(K398,"Catastrófico"))),"Extremo",IF(AND(EXACT(G398,"Casi Seguro"),(EXACT(K398,"Moderado"))),"Extremo",IF(AND(EXACT(G398,"Casi Seguro"),(EXACT(K398,"Mayor"))),"Extremo",IF(AND(EXACT(G398,"Casi Seguro"),(EXACT(K398,"Catastrófico"))),"Extremo","")))))))))))))))</f>
        <v/>
      </c>
      <c r="M398" s="805" t="str">
        <f>IF(EXACT(L398,"Bajo"),"Evitar el Riesgo, Reducir el Riesgo, Compartir el Riesg",IF(EXACT(L398,"Moderado"),"Evitar el Riesgo, Reducir el Riesgo, Compartir el Riesgo",IF(EXACT(L398,"Alto"),"Evitar el Riesgo, Reducir el Riesgo, Compartir el Riesgo",IF(EXACT(L398,"extremo"),"Evitar el Riesgo, Reducir el Riesgo, Compartir el Riesgo",""))))</f>
        <v/>
      </c>
      <c r="N398" s="886" t="s">
        <v>779</v>
      </c>
      <c r="O398" s="751" t="s">
        <v>540</v>
      </c>
      <c r="P398" s="25" t="s">
        <v>541</v>
      </c>
      <c r="Q398" s="22" t="s">
        <v>542</v>
      </c>
      <c r="R398" s="25">
        <f>+IFERROR(VLOOKUP(Q398,[14]DATOS!$E$2:$F$17,2,FALSE),"")</f>
        <v>15</v>
      </c>
      <c r="S398" s="753">
        <f>SUM(R398:R405)</f>
        <v>100</v>
      </c>
      <c r="T398" s="753" t="str">
        <f>+IF(AND(S398&lt;=100,S398&gt;=96),"Fuerte",IF(AND(S398&lt;=95,S398&gt;=86),"Moderado",IF(AND(S398&lt;=85,J398&gt;=0),"Débil"," ")))</f>
        <v>Fuerte</v>
      </c>
      <c r="U398" s="753" t="s">
        <v>543</v>
      </c>
      <c r="V398" s="753" t="str">
        <f>IF(AND(EXACT(T398,"Fuerte"),(EXACT(U398,"Fuerte"))),"Fuerte",IF(AND(EXACT(T398,"Fuerte"),(EXACT(U398,"Moderado"))),"Moderado",IF(AND(EXACT(T398,"Fuerte"),(EXACT(U398,"Débil"))),"Débil",IF(AND(EXACT(T398,"Moderado"),(EXACT(U398,"Fuerte"))),"Moderado",IF(AND(EXACT(T398,"Moderado"),(EXACT(U398,"Moderado"))),"Moderado",IF(AND(EXACT(T398,"Moderado"),(EXACT(U398,"Débil"))),"Débil",IF(AND(EXACT(T398,"Débil"),(EXACT(U398,"Fuerte"))),"Débil",IF(AND(EXACT(T398,"Débil"),(EXACT(U398,"Moderado"))),"Débil",IF(AND(EXACT(T398,"Débil"),(EXACT(U398,"Débil"))),"Débil",)))))))))</f>
        <v>Fuerte</v>
      </c>
      <c r="W398" s="753">
        <f>IF(V398="Fuerte",100,IF(V398="Moderado",50,IF(V398="Débil",0)))</f>
        <v>100</v>
      </c>
      <c r="X398" s="744">
        <f>AVERAGE(W398:W423)</f>
        <v>100</v>
      </c>
      <c r="Y398" s="750" t="s">
        <v>780</v>
      </c>
      <c r="Z398" s="744" t="s">
        <v>597</v>
      </c>
      <c r="AA398" s="883" t="s">
        <v>781</v>
      </c>
      <c r="AB398" s="758" t="str">
        <f>+IF(X398=100,"Fuerte",IF(AND(X398&lt;=99,X398&gt;=50),"Moderado",IF(X398&lt;50,"Débil"," ")))</f>
        <v>Fuerte</v>
      </c>
      <c r="AC398" s="760" t="s">
        <v>547</v>
      </c>
      <c r="AD398" s="760" t="s">
        <v>547</v>
      </c>
      <c r="AE398" s="885" t="str">
        <f>IF(AND(OR(AD398="Directamente",AD398="Indirectamente",AD398="No Disminuye"),(AB398="Fuerte"),(AC398="Directamente"),(OR(G398="Rara vez",G398="Improbable",G398="Posible"))),"Rara vez",IF(AND(OR(AD398="Directamente",AD398="Indirectamente",AD398="No Disminuye"),(AB398="Fuerte"),(AC398="Directamente"),(G398="Probable")),"Improbable",IF(AND(OR(AD398="Directamente",AD398="Indirectamente",AD398="No Disminuye"),(AB398="Fuerte"),(AC398="Directamente"),(G398="Casi Seguro")),"Posible",IF(AND(AD398="Directamente",AC398="No disminuye",AB398="Fuerte"),G398,IF(AND(OR(AD398="Directamente",AD398="Indirectamente",AD398="No Disminuye"),AB398="Moderado",AC398="Directamente",(OR(G398="Rara vez",G398="Improbable"))),"Rara vez",IF(AND(OR(AD398="Directamente",AD398="Indirectamente",AD398="No Disminuye"),(AB398="Moderado"),(AC398="Directamente"),(G398="Posible")),"Improbable",IF(AND(OR(AD398="Directamente",AD398="Indirectamente",AD398="No Disminuye"),(AB398="Moderado"),(AC398="Directamente"),(G398="Probable")),"Posible",IF(AND(OR(AD398="Directamente",AD398="Indirectamente",AD398="No Disminuye"),(AB398="Moderado"),(AC398="Directamente"),(G398="Casi Seguro")),"Probable",IF(AND(AD398="Directamente",AC398="No disminuye",AB398="Moderado"),G398,IF(AB398="Débil",G398," ESTA COMBINACION NO ESTÁ CONTEMPLADA EN LA METODOLOGÍA "))))))))))</f>
        <v>Rara vez</v>
      </c>
      <c r="AF398" s="750" t="str">
        <f>IF(AND(OR(AD398="Directamente",AD398="Indirectamente",AD398="No Disminuye"),AB398="Moderado",AC398="Directamente",(OR(G398="Raro",G398="Improbable"))),"Raro",IF(AND(OR(AD398="Directamente",AD398="Indirectamente",AD398="No Disminuye"),(AB398="Moderado"),(AC398="Directamente"),(G398="Posible")),"Improbable",IF(AND(OR(AD398="Directamente",AD398="Indirectamente",AD398="No Disminuye"),(AB398="Moderado"),(AC398="Directamente"),(G398="Probable")),"Posible",IF(AND(OR(AD398="Directamente",AD398="Indirectamente",AD398="No Disminuye"),(AB398="Moderado"),(AC398="Directamente"),(G398="Casi Seguro")),"Probable",IF(AND(AD398="Directamente",AC398="No disminuye",AB398="Moderado"),G398," ")))))</f>
        <v xml:space="preserve"> </v>
      </c>
      <c r="AG398" s="750" t="str">
        <f>K398</f>
        <v>Responda las Preguntas de Impacto</v>
      </c>
      <c r="AH398" s="749" t="str">
        <f>IF(AND(EXACT(AE398,"Rara vez"),(EXACT(AG398,"Moderado"))),"Moderado",IF(AND(EXACT(AE398,"Rara vez"),(EXACT(AG398,"Mayor"))),"Alto",IF(AND(EXACT(AE398,"Rara vez"),(EXACT(AG398,"Catastrófico"))),"Extremo",IF(AND(EXACT(AE398,"Improbable"),(EXACT(AG398,"Moderado"))),"Moderado",IF(AND(EXACT(AE398,"Improbable"),(EXACT(AG398,"Mayor"))),"Alto",IF(AND(EXACT(AE398,"Improbable"),(EXACT(AG398,"Catastrófico"))),"Extremo",IF(AND(EXACT(AE398,"Posible"),(EXACT(AG398,"Moderado"))),"Alto",IF(AND(EXACT(AE398,"Posible"),(EXACT(AG398,"Mayor"))),"Extremo",IF(AND(EXACT(AE398,"Posible"),(EXACT(AG398,"Catastrófico"))),"Extremo",IF(AND(EXACT(AE398,"Probable"),(EXACT(AG398,"Moderado"))),"Alto",IF(AND(EXACT(AE398,"Probable"),(EXACT(AG398,"Mayor"))),"Extremo",IF(AND(EXACT(AE398,"Probable"),(EXACT(AG398,"Catastrófico"))),"Extremo",IF(AND(EXACT(AE398,"Casi Seguro"),(EXACT(AG398,"Moderado"))),"Extremo",IF(AND(EXACT(AE398,"Casi Seguro"),(EXACT(AG398,"Mayor"))),"Extremo",IF(AND(EXACT(AE398,"Casi Seguro"),(EXACT(AG398,"Catastrófico"))),"Extremo","")))))))))))))))</f>
        <v/>
      </c>
      <c r="AI398" s="766" t="str">
        <f>IF(EXACT(AH398,"Bajo"),"Evitar el Riesgo, Reducir el Riesgo, Compartir el Riesgo",IF(EXACT(AH398,"Moderado"),"Evitar el Riesgo, Reducir el Riesgo, Compartir el Riesgo",IF(EXACT(AH398,"Alto"),"Evitar el Riesgo, Reducir el Riesgo, Compartir el Riesgo",IF(EXACT(AH398,"Extremo"),"Evitar el Riesgo, Reducir el Riesgo, Compartir el Riesgo",""))))</f>
        <v/>
      </c>
      <c r="AJ398" s="776" t="s">
        <v>782</v>
      </c>
      <c r="AK398" s="772">
        <v>43466</v>
      </c>
      <c r="AL398" s="772">
        <v>43830</v>
      </c>
      <c r="AM398" s="775" t="s">
        <v>783</v>
      </c>
      <c r="AN398" s="1084" t="s">
        <v>784</v>
      </c>
      <c r="AO398" s="850"/>
      <c r="AP398" s="748"/>
      <c r="AQ398" s="748"/>
      <c r="AR398" s="748"/>
      <c r="AS398" s="748"/>
      <c r="AT398" s="748"/>
      <c r="AU398" s="748"/>
      <c r="AV398" s="748"/>
      <c r="AW398" s="748"/>
      <c r="AX398" s="748"/>
      <c r="AY398" s="748"/>
      <c r="AZ398" s="840"/>
      <c r="BA398" s="826"/>
      <c r="BB398" s="844"/>
      <c r="BC398" s="844"/>
      <c r="BD398" s="844"/>
      <c r="BE398" s="847"/>
    </row>
    <row r="399" spans="1:57" ht="30" customHeight="1" thickBot="1">
      <c r="A399" s="789"/>
      <c r="B399" s="783"/>
      <c r="C399" s="750"/>
      <c r="D399" s="873"/>
      <c r="E399" s="750"/>
      <c r="F399" s="873"/>
      <c r="G399" s="797"/>
      <c r="H399" s="24" t="s">
        <v>552</v>
      </c>
      <c r="I399" s="63" t="s">
        <v>538</v>
      </c>
      <c r="J399" s="877"/>
      <c r="K399" s="803"/>
      <c r="L399" s="750"/>
      <c r="M399" s="806"/>
      <c r="N399" s="870"/>
      <c r="O399" s="811"/>
      <c r="P399" s="26" t="s">
        <v>553</v>
      </c>
      <c r="Q399" s="22" t="s">
        <v>554</v>
      </c>
      <c r="R399" s="26">
        <f>+IFERROR(VLOOKUP(Q399,[14]DATOS!$E$2:$F$17,2,FALSE),"")</f>
        <v>15</v>
      </c>
      <c r="S399" s="816"/>
      <c r="T399" s="816"/>
      <c r="U399" s="816"/>
      <c r="V399" s="816"/>
      <c r="W399" s="816"/>
      <c r="X399" s="744"/>
      <c r="Y399" s="744"/>
      <c r="Z399" s="744"/>
      <c r="AA399" s="883"/>
      <c r="AB399" s="758"/>
      <c r="AC399" s="760"/>
      <c r="AD399" s="760"/>
      <c r="AE399" s="763"/>
      <c r="AF399" s="750"/>
      <c r="AG399" s="750"/>
      <c r="AH399" s="750"/>
      <c r="AI399" s="767"/>
      <c r="AJ399" s="770"/>
      <c r="AK399" s="772"/>
      <c r="AL399" s="772"/>
      <c r="AM399" s="775"/>
      <c r="AN399" s="1084"/>
      <c r="AO399" s="851"/>
      <c r="AP399" s="744"/>
      <c r="AQ399" s="744"/>
      <c r="AR399" s="744"/>
      <c r="AS399" s="744"/>
      <c r="AT399" s="744"/>
      <c r="AU399" s="744"/>
      <c r="AV399" s="744"/>
      <c r="AW399" s="744"/>
      <c r="AX399" s="744"/>
      <c r="AY399" s="744"/>
      <c r="AZ399" s="841"/>
      <c r="BA399" s="827"/>
      <c r="BB399" s="845"/>
      <c r="BC399" s="845"/>
      <c r="BD399" s="845"/>
      <c r="BE399" s="848"/>
    </row>
    <row r="400" spans="1:57" ht="30" customHeight="1" thickBot="1">
      <c r="A400" s="789"/>
      <c r="B400" s="783"/>
      <c r="C400" s="750"/>
      <c r="D400" s="873"/>
      <c r="E400" s="750"/>
      <c r="F400" s="873"/>
      <c r="G400" s="797"/>
      <c r="H400" s="24" t="s">
        <v>555</v>
      </c>
      <c r="I400" s="63" t="s">
        <v>538</v>
      </c>
      <c r="J400" s="877"/>
      <c r="K400" s="803"/>
      <c r="L400" s="750"/>
      <c r="M400" s="806"/>
      <c r="N400" s="870"/>
      <c r="O400" s="811"/>
      <c r="P400" s="26" t="s">
        <v>556</v>
      </c>
      <c r="Q400" s="22" t="s">
        <v>557</v>
      </c>
      <c r="R400" s="26">
        <f>+IFERROR(VLOOKUP(Q400,[14]DATOS!$E$2:$F$17,2,FALSE),"")</f>
        <v>15</v>
      </c>
      <c r="S400" s="816"/>
      <c r="T400" s="816"/>
      <c r="U400" s="816"/>
      <c r="V400" s="816"/>
      <c r="W400" s="816"/>
      <c r="X400" s="744"/>
      <c r="Y400" s="744"/>
      <c r="Z400" s="744"/>
      <c r="AA400" s="883"/>
      <c r="AB400" s="758"/>
      <c r="AC400" s="760"/>
      <c r="AD400" s="760"/>
      <c r="AE400" s="763"/>
      <c r="AF400" s="750"/>
      <c r="AG400" s="750"/>
      <c r="AH400" s="750"/>
      <c r="AI400" s="767"/>
      <c r="AJ400" s="770"/>
      <c r="AK400" s="772"/>
      <c r="AL400" s="772"/>
      <c r="AM400" s="775"/>
      <c r="AN400" s="1084"/>
      <c r="AO400" s="851"/>
      <c r="AP400" s="744"/>
      <c r="AQ400" s="744"/>
      <c r="AR400" s="744"/>
      <c r="AS400" s="744"/>
      <c r="AT400" s="744"/>
      <c r="AU400" s="744"/>
      <c r="AV400" s="744"/>
      <c r="AW400" s="744"/>
      <c r="AX400" s="744"/>
      <c r="AY400" s="744"/>
      <c r="AZ400" s="841"/>
      <c r="BA400" s="827"/>
      <c r="BB400" s="845"/>
      <c r="BC400" s="845"/>
      <c r="BD400" s="845"/>
      <c r="BE400" s="848"/>
    </row>
    <row r="401" spans="1:57" ht="30" customHeight="1" thickBot="1">
      <c r="A401" s="789"/>
      <c r="B401" s="783"/>
      <c r="C401" s="750"/>
      <c r="D401" s="873"/>
      <c r="E401" s="750"/>
      <c r="F401" s="873"/>
      <c r="G401" s="797"/>
      <c r="H401" s="24" t="s">
        <v>558</v>
      </c>
      <c r="I401" s="63" t="s">
        <v>538</v>
      </c>
      <c r="J401" s="877"/>
      <c r="K401" s="803"/>
      <c r="L401" s="750"/>
      <c r="M401" s="806"/>
      <c r="N401" s="870"/>
      <c r="O401" s="811"/>
      <c r="P401" s="26" t="s">
        <v>560</v>
      </c>
      <c r="Q401" s="22" t="s">
        <v>561</v>
      </c>
      <c r="R401" s="26">
        <f>+IFERROR(VLOOKUP(Q401,[14]DATOS!$E$2:$F$17,2,FALSE),"")</f>
        <v>15</v>
      </c>
      <c r="S401" s="816"/>
      <c r="T401" s="816"/>
      <c r="U401" s="816"/>
      <c r="V401" s="816"/>
      <c r="W401" s="816"/>
      <c r="X401" s="744"/>
      <c r="Y401" s="744"/>
      <c r="Z401" s="744"/>
      <c r="AA401" s="883"/>
      <c r="AB401" s="758"/>
      <c r="AC401" s="760"/>
      <c r="AD401" s="760"/>
      <c r="AE401" s="763"/>
      <c r="AF401" s="750"/>
      <c r="AG401" s="750"/>
      <c r="AH401" s="750"/>
      <c r="AI401" s="767"/>
      <c r="AJ401" s="770"/>
      <c r="AK401" s="772"/>
      <c r="AL401" s="772"/>
      <c r="AM401" s="775"/>
      <c r="AN401" s="1084"/>
      <c r="AO401" s="851"/>
      <c r="AP401" s="744"/>
      <c r="AQ401" s="744"/>
      <c r="AR401" s="744"/>
      <c r="AS401" s="744"/>
      <c r="AT401" s="744"/>
      <c r="AU401" s="744"/>
      <c r="AV401" s="744"/>
      <c r="AW401" s="744"/>
      <c r="AX401" s="744"/>
      <c r="AY401" s="744"/>
      <c r="AZ401" s="841"/>
      <c r="BA401" s="827"/>
      <c r="BB401" s="845"/>
      <c r="BC401" s="845"/>
      <c r="BD401" s="845"/>
      <c r="BE401" s="848"/>
    </row>
    <row r="402" spans="1:57" ht="30" customHeight="1" thickBot="1">
      <c r="A402" s="789"/>
      <c r="B402" s="783"/>
      <c r="C402" s="750"/>
      <c r="D402" s="873"/>
      <c r="E402" s="750"/>
      <c r="F402" s="873"/>
      <c r="G402" s="797"/>
      <c r="H402" s="24" t="s">
        <v>562</v>
      </c>
      <c r="I402" s="63" t="s">
        <v>538</v>
      </c>
      <c r="J402" s="877"/>
      <c r="K402" s="803"/>
      <c r="L402" s="750"/>
      <c r="M402" s="806"/>
      <c r="N402" s="870"/>
      <c r="O402" s="811"/>
      <c r="P402" s="26" t="s">
        <v>563</v>
      </c>
      <c r="Q402" s="22" t="s">
        <v>564</v>
      </c>
      <c r="R402" s="26">
        <f>+IFERROR(VLOOKUP(Q402,[14]DATOS!$E$2:$F$17,2,FALSE),"")</f>
        <v>15</v>
      </c>
      <c r="S402" s="816"/>
      <c r="T402" s="816"/>
      <c r="U402" s="816"/>
      <c r="V402" s="816"/>
      <c r="W402" s="816"/>
      <c r="X402" s="744"/>
      <c r="Y402" s="744"/>
      <c r="Z402" s="744"/>
      <c r="AA402" s="883"/>
      <c r="AB402" s="758"/>
      <c r="AC402" s="760"/>
      <c r="AD402" s="760"/>
      <c r="AE402" s="763"/>
      <c r="AF402" s="750"/>
      <c r="AG402" s="750"/>
      <c r="AH402" s="750"/>
      <c r="AI402" s="767"/>
      <c r="AJ402" s="770"/>
      <c r="AK402" s="772"/>
      <c r="AL402" s="772"/>
      <c r="AM402" s="775"/>
      <c r="AN402" s="1084"/>
      <c r="AO402" s="851"/>
      <c r="AP402" s="744"/>
      <c r="AQ402" s="744"/>
      <c r="AR402" s="744"/>
      <c r="AS402" s="744"/>
      <c r="AT402" s="744"/>
      <c r="AU402" s="744"/>
      <c r="AV402" s="744"/>
      <c r="AW402" s="744"/>
      <c r="AX402" s="744"/>
      <c r="AY402" s="744"/>
      <c r="AZ402" s="841"/>
      <c r="BA402" s="827"/>
      <c r="BB402" s="845"/>
      <c r="BC402" s="845"/>
      <c r="BD402" s="845"/>
      <c r="BE402" s="848"/>
    </row>
    <row r="403" spans="1:57" ht="30" customHeight="1" thickBot="1">
      <c r="A403" s="789"/>
      <c r="B403" s="783"/>
      <c r="C403" s="750"/>
      <c r="D403" s="873"/>
      <c r="E403" s="750"/>
      <c r="F403" s="873"/>
      <c r="G403" s="797"/>
      <c r="H403" s="24" t="s">
        <v>565</v>
      </c>
      <c r="I403" s="63" t="s">
        <v>538</v>
      </c>
      <c r="J403" s="877"/>
      <c r="K403" s="803"/>
      <c r="L403" s="750"/>
      <c r="M403" s="806"/>
      <c r="N403" s="870"/>
      <c r="O403" s="811"/>
      <c r="P403" s="27" t="s">
        <v>566</v>
      </c>
      <c r="Q403" s="22" t="s">
        <v>567</v>
      </c>
      <c r="R403" s="26">
        <f>+IFERROR(VLOOKUP(Q403,[14]DATOS!$E$2:$F$17,2,FALSE),"")</f>
        <v>15</v>
      </c>
      <c r="S403" s="816"/>
      <c r="T403" s="816"/>
      <c r="U403" s="816"/>
      <c r="V403" s="816"/>
      <c r="W403" s="816"/>
      <c r="X403" s="744"/>
      <c r="Y403" s="744"/>
      <c r="Z403" s="744"/>
      <c r="AA403" s="883"/>
      <c r="AB403" s="758"/>
      <c r="AC403" s="760"/>
      <c r="AD403" s="760"/>
      <c r="AE403" s="763"/>
      <c r="AF403" s="750"/>
      <c r="AG403" s="750"/>
      <c r="AH403" s="750"/>
      <c r="AI403" s="767"/>
      <c r="AJ403" s="770"/>
      <c r="AK403" s="772"/>
      <c r="AL403" s="772"/>
      <c r="AM403" s="775"/>
      <c r="AN403" s="1084"/>
      <c r="AO403" s="851"/>
      <c r="AP403" s="744"/>
      <c r="AQ403" s="744"/>
      <c r="AR403" s="744"/>
      <c r="AS403" s="744"/>
      <c r="AT403" s="744"/>
      <c r="AU403" s="744"/>
      <c r="AV403" s="744"/>
      <c r="AW403" s="744"/>
      <c r="AX403" s="744"/>
      <c r="AY403" s="744"/>
      <c r="AZ403" s="841"/>
      <c r="BA403" s="827"/>
      <c r="BB403" s="845"/>
      <c r="BC403" s="845"/>
      <c r="BD403" s="845"/>
      <c r="BE403" s="848"/>
    </row>
    <row r="404" spans="1:57" ht="30" customHeight="1" thickBot="1">
      <c r="A404" s="789"/>
      <c r="B404" s="783"/>
      <c r="C404" s="750"/>
      <c r="D404" s="873"/>
      <c r="E404" s="750"/>
      <c r="F404" s="873"/>
      <c r="G404" s="797"/>
      <c r="H404" s="24" t="s">
        <v>568</v>
      </c>
      <c r="I404" s="63" t="s">
        <v>538</v>
      </c>
      <c r="J404" s="877"/>
      <c r="K404" s="803"/>
      <c r="L404" s="750"/>
      <c r="M404" s="806"/>
      <c r="N404" s="870"/>
      <c r="O404" s="811"/>
      <c r="P404" s="26" t="s">
        <v>569</v>
      </c>
      <c r="Q404" s="26" t="s">
        <v>570</v>
      </c>
      <c r="R404" s="26">
        <f>+IFERROR(VLOOKUP(Q404,[14]DATOS!$E$2:$F$17,2,FALSE),"")</f>
        <v>10</v>
      </c>
      <c r="S404" s="816"/>
      <c r="T404" s="816"/>
      <c r="U404" s="816"/>
      <c r="V404" s="816"/>
      <c r="W404" s="816"/>
      <c r="X404" s="744"/>
      <c r="Y404" s="744"/>
      <c r="Z404" s="744"/>
      <c r="AA404" s="883"/>
      <c r="AB404" s="758"/>
      <c r="AC404" s="760"/>
      <c r="AD404" s="760"/>
      <c r="AE404" s="763"/>
      <c r="AF404" s="750"/>
      <c r="AG404" s="750"/>
      <c r="AH404" s="750"/>
      <c r="AI404" s="767"/>
      <c r="AJ404" s="770"/>
      <c r="AK404" s="772"/>
      <c r="AL404" s="772"/>
      <c r="AM404" s="775"/>
      <c r="AN404" s="1084"/>
      <c r="AO404" s="851"/>
      <c r="AP404" s="744"/>
      <c r="AQ404" s="744"/>
      <c r="AR404" s="744"/>
      <c r="AS404" s="744"/>
      <c r="AT404" s="744"/>
      <c r="AU404" s="744"/>
      <c r="AV404" s="744"/>
      <c r="AW404" s="744"/>
      <c r="AX404" s="744"/>
      <c r="AY404" s="744"/>
      <c r="AZ404" s="841"/>
      <c r="BA404" s="827"/>
      <c r="BB404" s="845"/>
      <c r="BC404" s="845"/>
      <c r="BD404" s="845"/>
      <c r="BE404" s="848"/>
    </row>
    <row r="405" spans="1:57" ht="72" customHeight="1" thickBot="1">
      <c r="A405" s="789"/>
      <c r="B405" s="783"/>
      <c r="C405" s="750"/>
      <c r="D405" s="873"/>
      <c r="E405" s="751"/>
      <c r="F405" s="873"/>
      <c r="G405" s="797"/>
      <c r="H405" s="24" t="s">
        <v>571</v>
      </c>
      <c r="I405" s="63" t="s">
        <v>538</v>
      </c>
      <c r="J405" s="877"/>
      <c r="K405" s="803"/>
      <c r="L405" s="750"/>
      <c r="M405" s="806"/>
      <c r="N405" s="870"/>
      <c r="O405" s="780"/>
      <c r="P405" s="23"/>
      <c r="Q405" s="27"/>
      <c r="R405" s="27"/>
      <c r="S405" s="816"/>
      <c r="T405" s="816"/>
      <c r="U405" s="816"/>
      <c r="V405" s="816"/>
      <c r="W405" s="816"/>
      <c r="X405" s="744"/>
      <c r="Y405" s="753"/>
      <c r="Z405" s="753"/>
      <c r="AA405" s="884"/>
      <c r="AB405" s="758"/>
      <c r="AC405" s="760"/>
      <c r="AD405" s="760"/>
      <c r="AE405" s="763"/>
      <c r="AF405" s="750"/>
      <c r="AG405" s="750"/>
      <c r="AH405" s="750"/>
      <c r="AI405" s="767"/>
      <c r="AJ405" s="770"/>
      <c r="AK405" s="773"/>
      <c r="AL405" s="773"/>
      <c r="AM405" s="776"/>
      <c r="AN405" s="1084"/>
      <c r="AO405" s="852"/>
      <c r="AP405" s="753"/>
      <c r="AQ405" s="753"/>
      <c r="AR405" s="753"/>
      <c r="AS405" s="753"/>
      <c r="AT405" s="753"/>
      <c r="AU405" s="753"/>
      <c r="AV405" s="753"/>
      <c r="AW405" s="753"/>
      <c r="AX405" s="753"/>
      <c r="AY405" s="753"/>
      <c r="AZ405" s="842"/>
      <c r="BA405" s="828"/>
      <c r="BB405" s="846"/>
      <c r="BC405" s="846"/>
      <c r="BD405" s="846"/>
      <c r="BE405" s="849"/>
    </row>
    <row r="406" spans="1:57" ht="30" customHeight="1" thickBot="1">
      <c r="A406" s="789"/>
      <c r="B406" s="783"/>
      <c r="C406" s="750"/>
      <c r="D406" s="873"/>
      <c r="E406" s="869"/>
      <c r="F406" s="873"/>
      <c r="G406" s="797"/>
      <c r="H406" s="24" t="s">
        <v>572</v>
      </c>
      <c r="I406" s="63" t="s">
        <v>538</v>
      </c>
      <c r="J406" s="877"/>
      <c r="K406" s="803"/>
      <c r="L406" s="750"/>
      <c r="M406" s="806"/>
      <c r="N406" s="870"/>
      <c r="O406" s="811" t="s">
        <v>540</v>
      </c>
      <c r="P406" s="26" t="s">
        <v>541</v>
      </c>
      <c r="Q406" s="22" t="s">
        <v>542</v>
      </c>
      <c r="R406" s="26">
        <f>+IFERROR(VLOOKUP(Q406,[14]DATOS!$E$2:$F$17,2,FALSE),"")</f>
        <v>15</v>
      </c>
      <c r="S406" s="744">
        <f>SUM(R406:R415)</f>
        <v>100</v>
      </c>
      <c r="T406" s="743" t="str">
        <f>+IF(AND(S406&lt;=100,S406&gt;=96),"Fuerte",IF(AND(S406&lt;=95,S406&gt;=86),"Moderado",IF(AND(S406&lt;=85,J406&gt;=0),"Débil"," ")))</f>
        <v>Fuerte</v>
      </c>
      <c r="U406" s="743" t="s">
        <v>543</v>
      </c>
      <c r="V406" s="743" t="str">
        <f>IF(AND(EXACT(T406,"Fuerte"),(EXACT(U406,"Fuerte"))),"Fuerte",IF(AND(EXACT(T406,"Fuerte"),(EXACT(U406,"Moderado"))),"Moderado",IF(AND(EXACT(T406,"Fuerte"),(EXACT(U406,"Débil"))),"Débil",IF(AND(EXACT(T406,"Moderado"),(EXACT(U406,"Fuerte"))),"Moderado",IF(AND(EXACT(T406,"Moderado"),(EXACT(U406,"Moderado"))),"Moderado",IF(AND(EXACT(T406,"Moderado"),(EXACT(U406,"Débil"))),"Débil",IF(AND(EXACT(T406,"Débil"),(EXACT(U406,"Fuerte"))),"Débil",IF(AND(EXACT(T406,"Débil"),(EXACT(U406,"Moderado"))),"Débil",IF(AND(EXACT(T406,"Débil"),(EXACT(U406,"Débil"))),"Débil",)))))))))</f>
        <v>Fuerte</v>
      </c>
      <c r="W406" s="743"/>
      <c r="X406" s="744"/>
      <c r="Y406" s="780"/>
      <c r="Z406" s="781"/>
      <c r="AA406" s="780"/>
      <c r="AB406" s="758"/>
      <c r="AC406" s="760"/>
      <c r="AD406" s="760"/>
      <c r="AE406" s="763"/>
      <c r="AF406" s="750"/>
      <c r="AG406" s="750"/>
      <c r="AH406" s="750"/>
      <c r="AI406" s="767"/>
      <c r="AJ406" s="770"/>
      <c r="AK406" s="866"/>
      <c r="AL406" s="866"/>
      <c r="AM406" s="811"/>
      <c r="AN406" s="1084"/>
      <c r="AO406" s="867"/>
      <c r="AP406" s="816"/>
      <c r="AQ406" s="816"/>
      <c r="AR406" s="816"/>
      <c r="AS406" s="816"/>
      <c r="AT406" s="816"/>
      <c r="AU406" s="816"/>
      <c r="AV406" s="816"/>
      <c r="AW406" s="816"/>
      <c r="AX406" s="816"/>
      <c r="AY406" s="816"/>
      <c r="AZ406" s="854"/>
      <c r="BA406" s="833"/>
      <c r="BB406" s="831"/>
      <c r="BC406" s="831"/>
      <c r="BD406" s="831"/>
      <c r="BE406" s="824"/>
    </row>
    <row r="407" spans="1:57" ht="30" customHeight="1" thickBot="1">
      <c r="A407" s="789"/>
      <c r="B407" s="783"/>
      <c r="C407" s="750"/>
      <c r="D407" s="873"/>
      <c r="E407" s="797"/>
      <c r="F407" s="873"/>
      <c r="G407" s="797"/>
      <c r="H407" s="24" t="s">
        <v>573</v>
      </c>
      <c r="I407" s="63" t="s">
        <v>538</v>
      </c>
      <c r="J407" s="877"/>
      <c r="K407" s="803"/>
      <c r="L407" s="750"/>
      <c r="M407" s="806"/>
      <c r="N407" s="870"/>
      <c r="O407" s="811"/>
      <c r="P407" s="26" t="s">
        <v>553</v>
      </c>
      <c r="Q407" s="22" t="s">
        <v>554</v>
      </c>
      <c r="R407" s="26">
        <f>+IFERROR(VLOOKUP(Q407,[14]DATOS!$E$2:$F$17,2,FALSE),"")</f>
        <v>15</v>
      </c>
      <c r="S407" s="744"/>
      <c r="T407" s="744"/>
      <c r="U407" s="744"/>
      <c r="V407" s="744"/>
      <c r="W407" s="744"/>
      <c r="X407" s="744"/>
      <c r="Y407" s="750"/>
      <c r="Z407" s="744"/>
      <c r="AA407" s="750"/>
      <c r="AB407" s="758"/>
      <c r="AC407" s="760"/>
      <c r="AD407" s="760"/>
      <c r="AE407" s="763"/>
      <c r="AF407" s="750"/>
      <c r="AG407" s="750"/>
      <c r="AH407" s="750"/>
      <c r="AI407" s="767"/>
      <c r="AJ407" s="770"/>
      <c r="AK407" s="866"/>
      <c r="AL407" s="866"/>
      <c r="AM407" s="811"/>
      <c r="AN407" s="1084"/>
      <c r="AO407" s="867"/>
      <c r="AP407" s="816"/>
      <c r="AQ407" s="816"/>
      <c r="AR407" s="816"/>
      <c r="AS407" s="816"/>
      <c r="AT407" s="816"/>
      <c r="AU407" s="816"/>
      <c r="AV407" s="816"/>
      <c r="AW407" s="816"/>
      <c r="AX407" s="816"/>
      <c r="AY407" s="816"/>
      <c r="AZ407" s="854"/>
      <c r="BA407" s="833"/>
      <c r="BB407" s="831"/>
      <c r="BC407" s="831"/>
      <c r="BD407" s="831"/>
      <c r="BE407" s="824"/>
    </row>
    <row r="408" spans="1:57" ht="30" customHeight="1" thickBot="1">
      <c r="A408" s="789"/>
      <c r="B408" s="783"/>
      <c r="C408" s="750"/>
      <c r="D408" s="873"/>
      <c r="E408" s="797"/>
      <c r="F408" s="873"/>
      <c r="G408" s="797"/>
      <c r="H408" s="24" t="s">
        <v>574</v>
      </c>
      <c r="I408" s="63" t="s">
        <v>538</v>
      </c>
      <c r="J408" s="877"/>
      <c r="K408" s="803"/>
      <c r="L408" s="750"/>
      <c r="M408" s="806"/>
      <c r="N408" s="870"/>
      <c r="O408" s="811"/>
      <c r="P408" s="26" t="s">
        <v>556</v>
      </c>
      <c r="Q408" s="22" t="s">
        <v>557</v>
      </c>
      <c r="R408" s="26">
        <f>+IFERROR(VLOOKUP(Q408,[14]DATOS!$E$2:$F$17,2,FALSE),"")</f>
        <v>15</v>
      </c>
      <c r="S408" s="744"/>
      <c r="T408" s="744"/>
      <c r="U408" s="744"/>
      <c r="V408" s="744"/>
      <c r="W408" s="744"/>
      <c r="X408" s="744"/>
      <c r="Y408" s="750"/>
      <c r="Z408" s="744"/>
      <c r="AA408" s="750"/>
      <c r="AB408" s="758"/>
      <c r="AC408" s="760"/>
      <c r="AD408" s="760"/>
      <c r="AE408" s="763"/>
      <c r="AF408" s="750"/>
      <c r="AG408" s="750"/>
      <c r="AH408" s="750"/>
      <c r="AI408" s="767"/>
      <c r="AJ408" s="770"/>
      <c r="AK408" s="866"/>
      <c r="AL408" s="866"/>
      <c r="AM408" s="811"/>
      <c r="AN408" s="1084"/>
      <c r="AO408" s="867"/>
      <c r="AP408" s="816"/>
      <c r="AQ408" s="816"/>
      <c r="AR408" s="816"/>
      <c r="AS408" s="816"/>
      <c r="AT408" s="816"/>
      <c r="AU408" s="816"/>
      <c r="AV408" s="816"/>
      <c r="AW408" s="816"/>
      <c r="AX408" s="816"/>
      <c r="AY408" s="816"/>
      <c r="AZ408" s="854"/>
      <c r="BA408" s="833"/>
      <c r="BB408" s="831"/>
      <c r="BC408" s="831"/>
      <c r="BD408" s="831"/>
      <c r="BE408" s="824"/>
    </row>
    <row r="409" spans="1:57" ht="30" customHeight="1" thickBot="1">
      <c r="A409" s="789"/>
      <c r="B409" s="783"/>
      <c r="C409" s="750"/>
      <c r="D409" s="873"/>
      <c r="E409" s="797"/>
      <c r="F409" s="873"/>
      <c r="G409" s="797"/>
      <c r="H409" s="24" t="s">
        <v>575</v>
      </c>
      <c r="I409" s="63" t="s">
        <v>538</v>
      </c>
      <c r="J409" s="877"/>
      <c r="K409" s="803"/>
      <c r="L409" s="750"/>
      <c r="M409" s="806"/>
      <c r="N409" s="870"/>
      <c r="O409" s="811"/>
      <c r="P409" s="26" t="s">
        <v>560</v>
      </c>
      <c r="Q409" s="22" t="s">
        <v>561</v>
      </c>
      <c r="R409" s="26">
        <f>+IFERROR(VLOOKUP(Q409,[14]DATOS!$E$2:$F$17,2,FALSE),"")</f>
        <v>15</v>
      </c>
      <c r="S409" s="744"/>
      <c r="T409" s="744"/>
      <c r="U409" s="744"/>
      <c r="V409" s="744"/>
      <c r="W409" s="744"/>
      <c r="X409" s="744"/>
      <c r="Y409" s="750"/>
      <c r="Z409" s="744"/>
      <c r="AA409" s="750"/>
      <c r="AB409" s="758"/>
      <c r="AC409" s="760"/>
      <c r="AD409" s="760"/>
      <c r="AE409" s="763"/>
      <c r="AF409" s="750"/>
      <c r="AG409" s="750"/>
      <c r="AH409" s="750"/>
      <c r="AI409" s="767"/>
      <c r="AJ409" s="770"/>
      <c r="AK409" s="866"/>
      <c r="AL409" s="866"/>
      <c r="AM409" s="811"/>
      <c r="AN409" s="1084"/>
      <c r="AO409" s="867"/>
      <c r="AP409" s="816"/>
      <c r="AQ409" s="816"/>
      <c r="AR409" s="816"/>
      <c r="AS409" s="816"/>
      <c r="AT409" s="816"/>
      <c r="AU409" s="816"/>
      <c r="AV409" s="816"/>
      <c r="AW409" s="816"/>
      <c r="AX409" s="816"/>
      <c r="AY409" s="816"/>
      <c r="AZ409" s="854"/>
      <c r="BA409" s="833"/>
      <c r="BB409" s="831"/>
      <c r="BC409" s="831"/>
      <c r="BD409" s="831"/>
      <c r="BE409" s="824"/>
    </row>
    <row r="410" spans="1:57" ht="18.75" customHeight="1" thickBot="1">
      <c r="A410" s="789"/>
      <c r="B410" s="783"/>
      <c r="C410" s="750"/>
      <c r="D410" s="873"/>
      <c r="E410" s="797"/>
      <c r="F410" s="873"/>
      <c r="G410" s="797"/>
      <c r="H410" s="746" t="s">
        <v>576</v>
      </c>
      <c r="I410" s="63" t="s">
        <v>538</v>
      </c>
      <c r="J410" s="877"/>
      <c r="K410" s="803"/>
      <c r="L410" s="750"/>
      <c r="M410" s="806"/>
      <c r="N410" s="870"/>
      <c r="O410" s="811"/>
      <c r="P410" s="26" t="s">
        <v>563</v>
      </c>
      <c r="Q410" s="22" t="s">
        <v>564</v>
      </c>
      <c r="R410" s="26">
        <f>+IFERROR(VLOOKUP(Q410,[14]DATOS!$E$2:$F$17,2,FALSE),"")</f>
        <v>15</v>
      </c>
      <c r="S410" s="744"/>
      <c r="T410" s="744"/>
      <c r="U410" s="744"/>
      <c r="V410" s="744"/>
      <c r="W410" s="744"/>
      <c r="X410" s="744"/>
      <c r="Y410" s="750"/>
      <c r="Z410" s="744"/>
      <c r="AA410" s="750"/>
      <c r="AB410" s="758"/>
      <c r="AC410" s="760"/>
      <c r="AD410" s="760"/>
      <c r="AE410" s="763"/>
      <c r="AF410" s="750"/>
      <c r="AG410" s="750"/>
      <c r="AH410" s="750"/>
      <c r="AI410" s="767"/>
      <c r="AJ410" s="770"/>
      <c r="AK410" s="866"/>
      <c r="AL410" s="866"/>
      <c r="AM410" s="811"/>
      <c r="AN410" s="1084"/>
      <c r="AO410" s="867"/>
      <c r="AP410" s="816"/>
      <c r="AQ410" s="816"/>
      <c r="AR410" s="816"/>
      <c r="AS410" s="816"/>
      <c r="AT410" s="816"/>
      <c r="AU410" s="816"/>
      <c r="AV410" s="816"/>
      <c r="AW410" s="816"/>
      <c r="AX410" s="816"/>
      <c r="AY410" s="816"/>
      <c r="AZ410" s="854"/>
      <c r="BA410" s="833"/>
      <c r="BB410" s="831"/>
      <c r="BC410" s="831"/>
      <c r="BD410" s="831"/>
      <c r="BE410" s="824"/>
    </row>
    <row r="411" spans="1:57" ht="45.75" customHeight="1" thickBot="1">
      <c r="A411" s="789"/>
      <c r="B411" s="783"/>
      <c r="C411" s="750"/>
      <c r="D411" s="873"/>
      <c r="E411" s="797"/>
      <c r="F411" s="873"/>
      <c r="G411" s="797"/>
      <c r="H411" s="746"/>
      <c r="I411" s="63" t="s">
        <v>538</v>
      </c>
      <c r="J411" s="877"/>
      <c r="K411" s="803"/>
      <c r="L411" s="750"/>
      <c r="M411" s="806"/>
      <c r="N411" s="870"/>
      <c r="O411" s="811"/>
      <c r="P411" s="26" t="s">
        <v>566</v>
      </c>
      <c r="Q411" s="22" t="s">
        <v>567</v>
      </c>
      <c r="R411" s="26">
        <f>+IFERROR(VLOOKUP(Q411,[14]DATOS!$E$2:$F$17,2,FALSE),"")</f>
        <v>15</v>
      </c>
      <c r="S411" s="744"/>
      <c r="T411" s="744"/>
      <c r="U411" s="744"/>
      <c r="V411" s="744"/>
      <c r="W411" s="744"/>
      <c r="X411" s="744"/>
      <c r="Y411" s="750"/>
      <c r="Z411" s="744"/>
      <c r="AA411" s="750"/>
      <c r="AB411" s="758"/>
      <c r="AC411" s="760"/>
      <c r="AD411" s="760"/>
      <c r="AE411" s="763"/>
      <c r="AF411" s="750"/>
      <c r="AG411" s="750"/>
      <c r="AH411" s="750"/>
      <c r="AI411" s="767"/>
      <c r="AJ411" s="770"/>
      <c r="AK411" s="866"/>
      <c r="AL411" s="866"/>
      <c r="AM411" s="811"/>
      <c r="AN411" s="1084"/>
      <c r="AO411" s="867"/>
      <c r="AP411" s="816"/>
      <c r="AQ411" s="816"/>
      <c r="AR411" s="816"/>
      <c r="AS411" s="816"/>
      <c r="AT411" s="816"/>
      <c r="AU411" s="816"/>
      <c r="AV411" s="816"/>
      <c r="AW411" s="816"/>
      <c r="AX411" s="816"/>
      <c r="AY411" s="816"/>
      <c r="AZ411" s="854"/>
      <c r="BA411" s="833"/>
      <c r="BB411" s="831"/>
      <c r="BC411" s="831"/>
      <c r="BD411" s="831"/>
      <c r="BE411" s="824"/>
    </row>
    <row r="412" spans="1:57" ht="27.75" customHeight="1" thickBot="1">
      <c r="A412" s="789"/>
      <c r="B412" s="783"/>
      <c r="C412" s="750"/>
      <c r="D412" s="873"/>
      <c r="E412" s="797"/>
      <c r="F412" s="873"/>
      <c r="G412" s="797"/>
      <c r="H412" s="864" t="s">
        <v>577</v>
      </c>
      <c r="I412" s="63" t="s">
        <v>538</v>
      </c>
      <c r="J412" s="877"/>
      <c r="K412" s="803"/>
      <c r="L412" s="750"/>
      <c r="M412" s="806"/>
      <c r="N412" s="870"/>
      <c r="O412" s="811"/>
      <c r="P412" s="26" t="s">
        <v>569</v>
      </c>
      <c r="Q412" s="26" t="s">
        <v>570</v>
      </c>
      <c r="R412" s="26">
        <f>+IFERROR(VLOOKUP(Q412,[14]DATOS!$E$2:$F$17,2,FALSE),"")</f>
        <v>10</v>
      </c>
      <c r="S412" s="744"/>
      <c r="T412" s="744"/>
      <c r="U412" s="744"/>
      <c r="V412" s="744"/>
      <c r="W412" s="744"/>
      <c r="X412" s="744"/>
      <c r="Y412" s="750"/>
      <c r="Z412" s="744"/>
      <c r="AA412" s="750"/>
      <c r="AB412" s="758"/>
      <c r="AC412" s="760"/>
      <c r="AD412" s="760"/>
      <c r="AE412" s="763"/>
      <c r="AF412" s="750"/>
      <c r="AG412" s="750"/>
      <c r="AH412" s="750"/>
      <c r="AI412" s="767"/>
      <c r="AJ412" s="770"/>
      <c r="AK412" s="866"/>
      <c r="AL412" s="866"/>
      <c r="AM412" s="811"/>
      <c r="AN412" s="1084"/>
      <c r="AO412" s="867"/>
      <c r="AP412" s="816"/>
      <c r="AQ412" s="816"/>
      <c r="AR412" s="816"/>
      <c r="AS412" s="816"/>
      <c r="AT412" s="816"/>
      <c r="AU412" s="816"/>
      <c r="AV412" s="816"/>
      <c r="AW412" s="816"/>
      <c r="AX412" s="816"/>
      <c r="AY412" s="816"/>
      <c r="AZ412" s="854"/>
      <c r="BA412" s="833"/>
      <c r="BB412" s="831"/>
      <c r="BC412" s="831"/>
      <c r="BD412" s="831"/>
      <c r="BE412" s="824"/>
    </row>
    <row r="413" spans="1:57" ht="26.25" customHeight="1" thickBot="1">
      <c r="A413" s="789"/>
      <c r="B413" s="783"/>
      <c r="C413" s="750"/>
      <c r="D413" s="873"/>
      <c r="E413" s="797"/>
      <c r="F413" s="873"/>
      <c r="G413" s="797"/>
      <c r="H413" s="865"/>
      <c r="I413" s="63" t="s">
        <v>538</v>
      </c>
      <c r="J413" s="877"/>
      <c r="K413" s="803"/>
      <c r="L413" s="750"/>
      <c r="M413" s="806"/>
      <c r="N413" s="797"/>
      <c r="O413" s="811"/>
      <c r="P413" s="816"/>
      <c r="Q413" s="816"/>
      <c r="R413" s="816"/>
      <c r="S413" s="744"/>
      <c r="T413" s="744"/>
      <c r="U413" s="744"/>
      <c r="V413" s="744"/>
      <c r="W413" s="744"/>
      <c r="X413" s="744"/>
      <c r="Y413" s="750"/>
      <c r="Z413" s="744"/>
      <c r="AA413" s="750"/>
      <c r="AB413" s="758"/>
      <c r="AC413" s="760"/>
      <c r="AD413" s="760"/>
      <c r="AE413" s="763"/>
      <c r="AF413" s="750"/>
      <c r="AG413" s="750"/>
      <c r="AH413" s="750"/>
      <c r="AI413" s="859"/>
      <c r="AJ413" s="1094" t="s">
        <v>785</v>
      </c>
      <c r="AK413" s="837" t="s">
        <v>631</v>
      </c>
      <c r="AL413" s="837" t="s">
        <v>786</v>
      </c>
      <c r="AM413" s="780" t="s">
        <v>787</v>
      </c>
      <c r="AN413" s="1084"/>
      <c r="AO413" s="867"/>
      <c r="AP413" s="816"/>
      <c r="AQ413" s="816"/>
      <c r="AR413" s="816"/>
      <c r="AS413" s="816"/>
      <c r="AT413" s="816"/>
      <c r="AU413" s="816"/>
      <c r="AV413" s="816"/>
      <c r="AW413" s="816"/>
      <c r="AX413" s="816"/>
      <c r="AY413" s="816"/>
      <c r="AZ413" s="854"/>
      <c r="BA413" s="833"/>
      <c r="BB413" s="831"/>
      <c r="BC413" s="831"/>
      <c r="BD413" s="831"/>
      <c r="BE413" s="824"/>
    </row>
    <row r="414" spans="1:57" ht="18.75" customHeight="1" thickBot="1">
      <c r="A414" s="789"/>
      <c r="B414" s="783"/>
      <c r="C414" s="750"/>
      <c r="D414" s="873"/>
      <c r="E414" s="797"/>
      <c r="F414" s="873"/>
      <c r="G414" s="797"/>
      <c r="H414" s="746" t="s">
        <v>578</v>
      </c>
      <c r="I414" s="63" t="s">
        <v>538</v>
      </c>
      <c r="J414" s="877"/>
      <c r="K414" s="803"/>
      <c r="L414" s="750"/>
      <c r="M414" s="806"/>
      <c r="N414" s="797"/>
      <c r="O414" s="811"/>
      <c r="P414" s="816"/>
      <c r="Q414" s="816"/>
      <c r="R414" s="816"/>
      <c r="S414" s="744"/>
      <c r="T414" s="744"/>
      <c r="U414" s="744"/>
      <c r="V414" s="744"/>
      <c r="W414" s="744"/>
      <c r="X414" s="744"/>
      <c r="Y414" s="750"/>
      <c r="Z414" s="744"/>
      <c r="AA414" s="750"/>
      <c r="AB414" s="758"/>
      <c r="AC414" s="760"/>
      <c r="AD414" s="760"/>
      <c r="AE414" s="763"/>
      <c r="AF414" s="750"/>
      <c r="AG414" s="750"/>
      <c r="AH414" s="750"/>
      <c r="AI414" s="859"/>
      <c r="AJ414" s="1095"/>
      <c r="AK414" s="838"/>
      <c r="AL414" s="838"/>
      <c r="AM414" s="750"/>
      <c r="AN414" s="1084"/>
      <c r="AO414" s="867"/>
      <c r="AP414" s="816"/>
      <c r="AQ414" s="816"/>
      <c r="AR414" s="816"/>
      <c r="AS414" s="816"/>
      <c r="AT414" s="816"/>
      <c r="AU414" s="816"/>
      <c r="AV414" s="816"/>
      <c r="AW414" s="816"/>
      <c r="AX414" s="816"/>
      <c r="AY414" s="816"/>
      <c r="AZ414" s="854"/>
      <c r="BA414" s="833"/>
      <c r="BB414" s="831"/>
      <c r="BC414" s="831"/>
      <c r="BD414" s="831"/>
      <c r="BE414" s="824"/>
    </row>
    <row r="415" spans="1:57" ht="9.75" customHeight="1" thickBot="1">
      <c r="A415" s="789"/>
      <c r="B415" s="783"/>
      <c r="C415" s="750"/>
      <c r="D415" s="873"/>
      <c r="E415" s="797"/>
      <c r="F415" s="873"/>
      <c r="G415" s="797"/>
      <c r="H415" s="746"/>
      <c r="I415" s="63" t="s">
        <v>538</v>
      </c>
      <c r="J415" s="877"/>
      <c r="K415" s="803"/>
      <c r="L415" s="750"/>
      <c r="M415" s="806"/>
      <c r="N415" s="797"/>
      <c r="O415" s="811"/>
      <c r="P415" s="816"/>
      <c r="Q415" s="816"/>
      <c r="R415" s="816"/>
      <c r="S415" s="744"/>
      <c r="T415" s="744"/>
      <c r="U415" s="744"/>
      <c r="V415" s="744"/>
      <c r="W415" s="744"/>
      <c r="X415" s="744"/>
      <c r="Y415" s="750"/>
      <c r="Z415" s="744"/>
      <c r="AA415" s="750"/>
      <c r="AB415" s="758"/>
      <c r="AC415" s="760"/>
      <c r="AD415" s="760"/>
      <c r="AE415" s="763"/>
      <c r="AF415" s="750"/>
      <c r="AG415" s="750"/>
      <c r="AH415" s="750"/>
      <c r="AI415" s="859"/>
      <c r="AJ415" s="1095"/>
      <c r="AK415" s="838"/>
      <c r="AL415" s="838"/>
      <c r="AM415" s="750"/>
      <c r="AN415" s="1084"/>
      <c r="AO415" s="867"/>
      <c r="AP415" s="816"/>
      <c r="AQ415" s="816"/>
      <c r="AR415" s="816"/>
      <c r="AS415" s="816"/>
      <c r="AT415" s="816"/>
      <c r="AU415" s="816"/>
      <c r="AV415" s="816"/>
      <c r="AW415" s="816"/>
      <c r="AX415" s="816"/>
      <c r="AY415" s="816"/>
      <c r="AZ415" s="854"/>
      <c r="BA415" s="833"/>
      <c r="BB415" s="831"/>
      <c r="BC415" s="831"/>
      <c r="BD415" s="831"/>
      <c r="BE415" s="824"/>
    </row>
    <row r="416" spans="1:57" ht="18.75" customHeight="1" thickBot="1">
      <c r="A416" s="789"/>
      <c r="B416" s="783"/>
      <c r="C416" s="750"/>
      <c r="D416" s="873"/>
      <c r="E416" s="797"/>
      <c r="F416" s="873"/>
      <c r="G416" s="797"/>
      <c r="H416" s="746" t="s">
        <v>579</v>
      </c>
      <c r="I416" s="63" t="s">
        <v>538</v>
      </c>
      <c r="J416" s="877"/>
      <c r="K416" s="803"/>
      <c r="L416" s="750"/>
      <c r="M416" s="806"/>
      <c r="N416" s="797"/>
      <c r="O416" s="811"/>
      <c r="P416" s="816"/>
      <c r="Q416" s="816"/>
      <c r="R416" s="816"/>
      <c r="S416" s="744"/>
      <c r="T416" s="744"/>
      <c r="U416" s="744"/>
      <c r="V416" s="744"/>
      <c r="W416" s="744"/>
      <c r="X416" s="744"/>
      <c r="Y416" s="750"/>
      <c r="Z416" s="744"/>
      <c r="AA416" s="750"/>
      <c r="AB416" s="758"/>
      <c r="AC416" s="760"/>
      <c r="AD416" s="760"/>
      <c r="AE416" s="763"/>
      <c r="AF416" s="750"/>
      <c r="AG416" s="750"/>
      <c r="AH416" s="750"/>
      <c r="AI416" s="859"/>
      <c r="AJ416" s="1095"/>
      <c r="AK416" s="838"/>
      <c r="AL416" s="838"/>
      <c r="AM416" s="750"/>
      <c r="AN416" s="1084"/>
      <c r="AO416" s="867"/>
      <c r="AP416" s="816"/>
      <c r="AQ416" s="816"/>
      <c r="AR416" s="816"/>
      <c r="AS416" s="816"/>
      <c r="AT416" s="816"/>
      <c r="AU416" s="816"/>
      <c r="AV416" s="816"/>
      <c r="AW416" s="816"/>
      <c r="AX416" s="816"/>
      <c r="AY416" s="816"/>
      <c r="AZ416" s="854"/>
      <c r="BA416" s="833"/>
      <c r="BB416" s="831"/>
      <c r="BC416" s="831"/>
      <c r="BD416" s="831"/>
      <c r="BE416" s="824"/>
    </row>
    <row r="417" spans="1:57" ht="12.75" customHeight="1" thickBot="1">
      <c r="A417" s="789"/>
      <c r="B417" s="783"/>
      <c r="C417" s="750"/>
      <c r="D417" s="873"/>
      <c r="E417" s="797"/>
      <c r="F417" s="873"/>
      <c r="G417" s="797"/>
      <c r="H417" s="746"/>
      <c r="I417" s="63" t="s">
        <v>538</v>
      </c>
      <c r="J417" s="877"/>
      <c r="K417" s="803"/>
      <c r="L417" s="750"/>
      <c r="M417" s="806"/>
      <c r="N417" s="797"/>
      <c r="O417" s="811"/>
      <c r="P417" s="816"/>
      <c r="Q417" s="816"/>
      <c r="R417" s="816"/>
      <c r="S417" s="744"/>
      <c r="T417" s="744"/>
      <c r="U417" s="744"/>
      <c r="V417" s="744"/>
      <c r="W417" s="744"/>
      <c r="X417" s="744"/>
      <c r="Y417" s="750"/>
      <c r="Z417" s="744"/>
      <c r="AA417" s="750"/>
      <c r="AB417" s="758"/>
      <c r="AC417" s="760"/>
      <c r="AD417" s="760"/>
      <c r="AE417" s="763"/>
      <c r="AF417" s="750"/>
      <c r="AG417" s="750"/>
      <c r="AH417" s="750"/>
      <c r="AI417" s="859"/>
      <c r="AJ417" s="1095"/>
      <c r="AK417" s="838"/>
      <c r="AL417" s="838"/>
      <c r="AM417" s="750"/>
      <c r="AN417" s="1084"/>
      <c r="AO417" s="867"/>
      <c r="AP417" s="816"/>
      <c r="AQ417" s="816"/>
      <c r="AR417" s="816"/>
      <c r="AS417" s="816"/>
      <c r="AT417" s="816"/>
      <c r="AU417" s="816"/>
      <c r="AV417" s="816"/>
      <c r="AW417" s="816"/>
      <c r="AX417" s="816"/>
      <c r="AY417" s="816"/>
      <c r="AZ417" s="854"/>
      <c r="BA417" s="833"/>
      <c r="BB417" s="831"/>
      <c r="BC417" s="831"/>
      <c r="BD417" s="831"/>
      <c r="BE417" s="824"/>
    </row>
    <row r="418" spans="1:57" ht="18.75" customHeight="1" thickBot="1">
      <c r="A418" s="789"/>
      <c r="B418" s="783"/>
      <c r="C418" s="750"/>
      <c r="D418" s="873"/>
      <c r="E418" s="797"/>
      <c r="F418" s="873"/>
      <c r="G418" s="797"/>
      <c r="H418" s="746" t="s">
        <v>580</v>
      </c>
      <c r="I418" s="63" t="s">
        <v>538</v>
      </c>
      <c r="J418" s="877"/>
      <c r="K418" s="803"/>
      <c r="L418" s="750"/>
      <c r="M418" s="806"/>
      <c r="N418" s="797"/>
      <c r="O418" s="811"/>
      <c r="P418" s="816"/>
      <c r="Q418" s="816"/>
      <c r="R418" s="816"/>
      <c r="S418" s="744"/>
      <c r="T418" s="744"/>
      <c r="U418" s="744"/>
      <c r="V418" s="744"/>
      <c r="W418" s="744"/>
      <c r="X418" s="744"/>
      <c r="Y418" s="750"/>
      <c r="Z418" s="744"/>
      <c r="AA418" s="750"/>
      <c r="AB418" s="758"/>
      <c r="AC418" s="760"/>
      <c r="AD418" s="760"/>
      <c r="AE418" s="763"/>
      <c r="AF418" s="750"/>
      <c r="AG418" s="750"/>
      <c r="AH418" s="750"/>
      <c r="AI418" s="859"/>
      <c r="AJ418" s="1095"/>
      <c r="AK418" s="838"/>
      <c r="AL418" s="838"/>
      <c r="AM418" s="750"/>
      <c r="AN418" s="1084"/>
      <c r="AO418" s="867"/>
      <c r="AP418" s="816"/>
      <c r="AQ418" s="816"/>
      <c r="AR418" s="816"/>
      <c r="AS418" s="816"/>
      <c r="AT418" s="816"/>
      <c r="AU418" s="816"/>
      <c r="AV418" s="816"/>
      <c r="AW418" s="816"/>
      <c r="AX418" s="816"/>
      <c r="AY418" s="816"/>
      <c r="AZ418" s="854"/>
      <c r="BA418" s="833"/>
      <c r="BB418" s="831"/>
      <c r="BC418" s="831"/>
      <c r="BD418" s="831"/>
      <c r="BE418" s="824"/>
    </row>
    <row r="419" spans="1:57" ht="12.75" customHeight="1" thickBot="1">
      <c r="A419" s="789"/>
      <c r="B419" s="783"/>
      <c r="C419" s="750"/>
      <c r="D419" s="873"/>
      <c r="E419" s="797"/>
      <c r="F419" s="873"/>
      <c r="G419" s="797"/>
      <c r="H419" s="746"/>
      <c r="I419" s="63" t="s">
        <v>538</v>
      </c>
      <c r="J419" s="877"/>
      <c r="K419" s="803"/>
      <c r="L419" s="750"/>
      <c r="M419" s="806"/>
      <c r="N419" s="797"/>
      <c r="O419" s="811"/>
      <c r="P419" s="816"/>
      <c r="Q419" s="816"/>
      <c r="R419" s="816"/>
      <c r="S419" s="744"/>
      <c r="T419" s="744"/>
      <c r="U419" s="744"/>
      <c r="V419" s="744"/>
      <c r="W419" s="744"/>
      <c r="X419" s="744"/>
      <c r="Y419" s="750"/>
      <c r="Z419" s="744"/>
      <c r="AA419" s="750"/>
      <c r="AB419" s="758"/>
      <c r="AC419" s="760"/>
      <c r="AD419" s="760"/>
      <c r="AE419" s="763"/>
      <c r="AF419" s="750"/>
      <c r="AG419" s="750"/>
      <c r="AH419" s="750"/>
      <c r="AI419" s="859"/>
      <c r="AJ419" s="1095"/>
      <c r="AK419" s="838"/>
      <c r="AL419" s="838"/>
      <c r="AM419" s="750"/>
      <c r="AN419" s="1084"/>
      <c r="AO419" s="867"/>
      <c r="AP419" s="816"/>
      <c r="AQ419" s="816"/>
      <c r="AR419" s="816"/>
      <c r="AS419" s="816"/>
      <c r="AT419" s="816"/>
      <c r="AU419" s="816"/>
      <c r="AV419" s="816"/>
      <c r="AW419" s="816"/>
      <c r="AX419" s="816"/>
      <c r="AY419" s="816"/>
      <c r="AZ419" s="854"/>
      <c r="BA419" s="833"/>
      <c r="BB419" s="831"/>
      <c r="BC419" s="831"/>
      <c r="BD419" s="831"/>
      <c r="BE419" s="824"/>
    </row>
    <row r="420" spans="1:57" ht="14.25" customHeight="1" thickBot="1">
      <c r="A420" s="789"/>
      <c r="B420" s="783"/>
      <c r="C420" s="750"/>
      <c r="D420" s="873"/>
      <c r="E420" s="797"/>
      <c r="F420" s="873"/>
      <c r="G420" s="797"/>
      <c r="H420" s="864" t="s">
        <v>581</v>
      </c>
      <c r="I420" s="63" t="s">
        <v>538</v>
      </c>
      <c r="J420" s="877"/>
      <c r="K420" s="803"/>
      <c r="L420" s="750"/>
      <c r="M420" s="806"/>
      <c r="N420" s="797"/>
      <c r="O420" s="811"/>
      <c r="P420" s="816"/>
      <c r="Q420" s="816"/>
      <c r="R420" s="816"/>
      <c r="S420" s="744"/>
      <c r="T420" s="744"/>
      <c r="U420" s="744"/>
      <c r="V420" s="744"/>
      <c r="W420" s="744"/>
      <c r="X420" s="744"/>
      <c r="Y420" s="750"/>
      <c r="Z420" s="744"/>
      <c r="AA420" s="750"/>
      <c r="AB420" s="758"/>
      <c r="AC420" s="760"/>
      <c r="AD420" s="760"/>
      <c r="AE420" s="763"/>
      <c r="AF420" s="750"/>
      <c r="AG420" s="750"/>
      <c r="AH420" s="750"/>
      <c r="AI420" s="859"/>
      <c r="AJ420" s="1095"/>
      <c r="AK420" s="838"/>
      <c r="AL420" s="838"/>
      <c r="AM420" s="750"/>
      <c r="AN420" s="1084"/>
      <c r="AO420" s="867"/>
      <c r="AP420" s="816"/>
      <c r="AQ420" s="816"/>
      <c r="AR420" s="816"/>
      <c r="AS420" s="816"/>
      <c r="AT420" s="816"/>
      <c r="AU420" s="816"/>
      <c r="AV420" s="816"/>
      <c r="AW420" s="816"/>
      <c r="AX420" s="816"/>
      <c r="AY420" s="816"/>
      <c r="AZ420" s="854"/>
      <c r="BA420" s="833"/>
      <c r="BB420" s="831"/>
      <c r="BC420" s="831"/>
      <c r="BD420" s="831"/>
      <c r="BE420" s="824"/>
    </row>
    <row r="421" spans="1:57" ht="13.5" customHeight="1" thickBot="1">
      <c r="A421" s="789"/>
      <c r="B421" s="783"/>
      <c r="C421" s="750"/>
      <c r="D421" s="873"/>
      <c r="E421" s="797"/>
      <c r="F421" s="873"/>
      <c r="G421" s="797"/>
      <c r="H421" s="865"/>
      <c r="I421" s="63" t="s">
        <v>538</v>
      </c>
      <c r="J421" s="877"/>
      <c r="K421" s="803"/>
      <c r="L421" s="750"/>
      <c r="M421" s="806"/>
      <c r="N421" s="797"/>
      <c r="O421" s="811"/>
      <c r="P421" s="816"/>
      <c r="Q421" s="816"/>
      <c r="R421" s="816"/>
      <c r="S421" s="744"/>
      <c r="T421" s="744"/>
      <c r="U421" s="744"/>
      <c r="V421" s="744"/>
      <c r="W421" s="744"/>
      <c r="X421" s="744"/>
      <c r="Y421" s="750"/>
      <c r="Z421" s="744"/>
      <c r="AA421" s="750"/>
      <c r="AB421" s="758"/>
      <c r="AC421" s="760"/>
      <c r="AD421" s="760"/>
      <c r="AE421" s="763"/>
      <c r="AF421" s="750"/>
      <c r="AG421" s="750"/>
      <c r="AH421" s="750"/>
      <c r="AI421" s="859"/>
      <c r="AJ421" s="1095"/>
      <c r="AK421" s="838"/>
      <c r="AL421" s="838"/>
      <c r="AM421" s="750"/>
      <c r="AN421" s="1084"/>
      <c r="AO421" s="867"/>
      <c r="AP421" s="816"/>
      <c r="AQ421" s="816"/>
      <c r="AR421" s="816"/>
      <c r="AS421" s="816"/>
      <c r="AT421" s="816"/>
      <c r="AU421" s="816"/>
      <c r="AV421" s="816"/>
      <c r="AW421" s="816"/>
      <c r="AX421" s="816"/>
      <c r="AY421" s="816"/>
      <c r="AZ421" s="854"/>
      <c r="BA421" s="833"/>
      <c r="BB421" s="831"/>
      <c r="BC421" s="831"/>
      <c r="BD421" s="831"/>
      <c r="BE421" s="824"/>
    </row>
    <row r="422" spans="1:57" ht="18.75" customHeight="1" thickBot="1">
      <c r="A422" s="789"/>
      <c r="B422" s="783"/>
      <c r="C422" s="750"/>
      <c r="D422" s="873"/>
      <c r="E422" s="797"/>
      <c r="F422" s="873"/>
      <c r="G422" s="797"/>
      <c r="H422" s="879" t="s">
        <v>582</v>
      </c>
      <c r="I422" s="63" t="s">
        <v>538</v>
      </c>
      <c r="J422" s="877"/>
      <c r="K422" s="803"/>
      <c r="L422" s="750"/>
      <c r="M422" s="806"/>
      <c r="N422" s="797"/>
      <c r="O422" s="811"/>
      <c r="P422" s="816"/>
      <c r="Q422" s="816"/>
      <c r="R422" s="816"/>
      <c r="S422" s="744"/>
      <c r="T422" s="744"/>
      <c r="U422" s="744"/>
      <c r="V422" s="744"/>
      <c r="W422" s="744"/>
      <c r="X422" s="744"/>
      <c r="Y422" s="750"/>
      <c r="Z422" s="744"/>
      <c r="AA422" s="750"/>
      <c r="AB422" s="758"/>
      <c r="AC422" s="760"/>
      <c r="AD422" s="760"/>
      <c r="AE422" s="763"/>
      <c r="AF422" s="750"/>
      <c r="AG422" s="750"/>
      <c r="AH422" s="750"/>
      <c r="AI422" s="859"/>
      <c r="AJ422" s="1095"/>
      <c r="AK422" s="838"/>
      <c r="AL422" s="838"/>
      <c r="AM422" s="750"/>
      <c r="AN422" s="1084"/>
      <c r="AO422" s="867"/>
      <c r="AP422" s="816"/>
      <c r="AQ422" s="816"/>
      <c r="AR422" s="816"/>
      <c r="AS422" s="816"/>
      <c r="AT422" s="816"/>
      <c r="AU422" s="816"/>
      <c r="AV422" s="816"/>
      <c r="AW422" s="816"/>
      <c r="AX422" s="816"/>
      <c r="AY422" s="816"/>
      <c r="AZ422" s="854"/>
      <c r="BA422" s="833"/>
      <c r="BB422" s="831"/>
      <c r="BC422" s="831"/>
      <c r="BD422" s="831"/>
      <c r="BE422" s="824"/>
    </row>
    <row r="423" spans="1:57" ht="15.75" customHeight="1" thickBot="1">
      <c r="A423" s="790"/>
      <c r="B423" s="784"/>
      <c r="C423" s="765"/>
      <c r="D423" s="874"/>
      <c r="E423" s="798"/>
      <c r="F423" s="874"/>
      <c r="G423" s="798"/>
      <c r="H423" s="880"/>
      <c r="I423" s="63" t="s">
        <v>538</v>
      </c>
      <c r="J423" s="878"/>
      <c r="K423" s="804"/>
      <c r="L423" s="750"/>
      <c r="M423" s="807"/>
      <c r="N423" s="798"/>
      <c r="O423" s="811"/>
      <c r="P423" s="816"/>
      <c r="Q423" s="816"/>
      <c r="R423" s="816"/>
      <c r="S423" s="745"/>
      <c r="T423" s="745"/>
      <c r="U423" s="745"/>
      <c r="V423" s="745"/>
      <c r="W423" s="745"/>
      <c r="X423" s="745"/>
      <c r="Y423" s="765"/>
      <c r="Z423" s="745"/>
      <c r="AA423" s="765"/>
      <c r="AB423" s="759"/>
      <c r="AC423" s="760"/>
      <c r="AD423" s="760"/>
      <c r="AE423" s="764"/>
      <c r="AF423" s="765"/>
      <c r="AG423" s="765"/>
      <c r="AH423" s="750"/>
      <c r="AI423" s="860"/>
      <c r="AJ423" s="1096"/>
      <c r="AK423" s="839"/>
      <c r="AL423" s="839"/>
      <c r="AM423" s="765"/>
      <c r="AN423" s="1084"/>
      <c r="AO423" s="868"/>
      <c r="AP423" s="853"/>
      <c r="AQ423" s="853"/>
      <c r="AR423" s="853"/>
      <c r="AS423" s="853"/>
      <c r="AT423" s="853"/>
      <c r="AU423" s="853"/>
      <c r="AV423" s="853"/>
      <c r="AW423" s="853"/>
      <c r="AX423" s="853"/>
      <c r="AY423" s="853"/>
      <c r="AZ423" s="855"/>
      <c r="BA423" s="843"/>
      <c r="BB423" s="832"/>
      <c r="BC423" s="832"/>
      <c r="BD423" s="832"/>
      <c r="BE423" s="825"/>
    </row>
    <row r="424" spans="1:57" ht="46.5" customHeight="1" thickBot="1">
      <c r="A424" s="871">
        <v>15</v>
      </c>
      <c r="B424" s="1116" t="s">
        <v>788</v>
      </c>
      <c r="C424" s="750" t="s">
        <v>789</v>
      </c>
      <c r="D424" s="872" t="s">
        <v>533</v>
      </c>
      <c r="E424" s="750" t="s">
        <v>790</v>
      </c>
      <c r="F424" s="875" t="s">
        <v>791</v>
      </c>
      <c r="G424" s="796" t="s">
        <v>536</v>
      </c>
      <c r="H424" s="40" t="s">
        <v>537</v>
      </c>
      <c r="I424" s="63" t="s">
        <v>538</v>
      </c>
      <c r="J424" s="876">
        <f>COUNTIF(I424:I449,[3]DATOS!$D$24)</f>
        <v>26</v>
      </c>
      <c r="K424" s="803" t="str">
        <f>+IF(AND(J424&lt;6,J424&gt;0),"Moderado",IF(AND(J424&lt;12,J424&gt;5),"Mayor",IF(AND(J424&lt;20,J424&gt;11),"Catastrófico","Responda las Preguntas de Impacto")))</f>
        <v>Responda las Preguntas de Impacto</v>
      </c>
      <c r="L424" s="749" t="str">
        <f>IF(AND(EXACT(G424,"Rara vez"),(EXACT(K424,"Moderado"))),"Moderado",IF(AND(EXACT(G424,"Rara vez"),(EXACT(K424,"Mayor"))),"Alto",IF(AND(EXACT(G424,"Rara vez"),(EXACT(K424,"Catastrófico"))),"Extremo",IF(AND(EXACT(G424,"Improbable"),(EXACT(K424,"Moderado"))),"Moderado",IF(AND(EXACT(G424,"Improbable"),(EXACT(K424,"Mayor"))),"Alto",IF(AND(EXACT(G424,"Improbable"),(EXACT(K424,"Catastrófico"))),"Extremo",IF(AND(EXACT(G424,"Posible"),(EXACT(K424,"Moderado"))),"Alto",IF(AND(EXACT(G424,"Posible"),(EXACT(K424,"Mayor"))),"Extremo",IF(AND(EXACT(G424,"Posible"),(EXACT(K424,"Catastrófico"))),"Extremo",IF(AND(EXACT(G424,"Probable"),(EXACT(K424,"Moderado"))),"Alto",IF(AND(EXACT(G424,"Probable"),(EXACT(K424,"Mayor"))),"Extremo",IF(AND(EXACT(G424,"Probable"),(EXACT(K424,"Catastrófico"))),"Extremo",IF(AND(EXACT(G424,"Casi Seguro"),(EXACT(K424,"Moderado"))),"Extremo",IF(AND(EXACT(G424,"Casi Seguro"),(EXACT(K424,"Mayor"))),"Extremo",IF(AND(EXACT(G424,"Casi Seguro"),(EXACT(K424,"Catastrófico"))),"Extremo","")))))))))))))))</f>
        <v/>
      </c>
      <c r="M424" s="805" t="str">
        <f>IF(EXACT(L424,"Bajo"),"Evitar el Riesgo, Reducir el Riesgo, Compartir el Riesg",IF(EXACT(L424,"Moderado"),"Evitar el Riesgo, Reducir el Riesgo, Compartir el Riesgo",IF(EXACT(L424,"Alto"),"Evitar el Riesgo, Reducir el Riesgo, Compartir el Riesgo",IF(EXACT(L424,"extremo"),"Evitar el Riesgo, Reducir el Riesgo, Compartir el Riesgo",""))))</f>
        <v/>
      </c>
      <c r="N424" s="886" t="s">
        <v>792</v>
      </c>
      <c r="O424" s="751" t="s">
        <v>540</v>
      </c>
      <c r="P424" s="25" t="s">
        <v>541</v>
      </c>
      <c r="Q424" s="22" t="s">
        <v>542</v>
      </c>
      <c r="R424" s="25">
        <f>+IFERROR(VLOOKUP(Q424,[15]DATOS!$E$2:$F$17,2,FALSE),"")</f>
        <v>15</v>
      </c>
      <c r="S424" s="753">
        <f>SUM(R424:R431)</f>
        <v>100</v>
      </c>
      <c r="T424" s="753" t="str">
        <f>+IF(AND(S424&lt;=100,S424&gt;=96),"Fuerte",IF(AND(S424&lt;=95,S424&gt;=86),"Moderado",IF(AND(S424&lt;=85,J424&gt;=0),"Débil"," ")))</f>
        <v>Fuerte</v>
      </c>
      <c r="U424" s="753" t="s">
        <v>543</v>
      </c>
      <c r="V424" s="753" t="str">
        <f>IF(AND(EXACT(T424,"Fuerte"),(EXACT(U424,"Fuerte"))),"Fuerte",IF(AND(EXACT(T424,"Fuerte"),(EXACT(U424,"Moderado"))),"Moderado",IF(AND(EXACT(T424,"Fuerte"),(EXACT(U424,"Débil"))),"Débil",IF(AND(EXACT(T424,"Moderado"),(EXACT(U424,"Fuerte"))),"Moderado",IF(AND(EXACT(T424,"Moderado"),(EXACT(U424,"Moderado"))),"Moderado",IF(AND(EXACT(T424,"Moderado"),(EXACT(U424,"Débil"))),"Débil",IF(AND(EXACT(T424,"Débil"),(EXACT(U424,"Fuerte"))),"Débil",IF(AND(EXACT(T424,"Débil"),(EXACT(U424,"Moderado"))),"Débil",IF(AND(EXACT(T424,"Débil"),(EXACT(U424,"Débil"))),"Débil",)))))))))</f>
        <v>Fuerte</v>
      </c>
      <c r="W424" s="753">
        <f>IF(V424="Fuerte",100,IF(V424="Moderado",50,IF(V424="Débil",0)))</f>
        <v>100</v>
      </c>
      <c r="X424" s="744">
        <f>AVERAGE(W424:W449)</f>
        <v>100</v>
      </c>
      <c r="Y424" s="1085" t="s">
        <v>793</v>
      </c>
      <c r="Z424" s="1088" t="s">
        <v>597</v>
      </c>
      <c r="AA424" s="1090" t="s">
        <v>794</v>
      </c>
      <c r="AB424" s="758" t="str">
        <f>+IF(X424=100,"Fuerte",IF(AND(X424&lt;=99,X424&gt;=50),"Moderado",IF(X424&lt;50,"Débil"," ")))</f>
        <v>Fuerte</v>
      </c>
      <c r="AC424" s="760" t="s">
        <v>547</v>
      </c>
      <c r="AD424" s="760" t="s">
        <v>547</v>
      </c>
      <c r="AE424" s="885" t="str">
        <f>IF(AND(OR(AD424="Directamente",AD424="Indirectamente",AD424="No Disminuye"),(AB424="Fuerte"),(AC424="Directamente"),(OR(G424="Rara vez",G424="Improbable",G424="Posible"))),"Rara vez",IF(AND(OR(AD424="Directamente",AD424="Indirectamente",AD424="No Disminuye"),(AB424="Fuerte"),(AC424="Directamente"),(G424="Probable")),"Improbable",IF(AND(OR(AD424="Directamente",AD424="Indirectamente",AD424="No Disminuye"),(AB424="Fuerte"),(AC424="Directamente"),(G424="Casi Seguro")),"Posible",IF(AND(AD424="Directamente",AC424="No disminuye",AB424="Fuerte"),G424,IF(AND(OR(AD424="Directamente",AD424="Indirectamente",AD424="No Disminuye"),AB424="Moderado",AC424="Directamente",(OR(G424="Rara vez",G424="Improbable"))),"Rara vez",IF(AND(OR(AD424="Directamente",AD424="Indirectamente",AD424="No Disminuye"),(AB424="Moderado"),(AC424="Directamente"),(G424="Posible")),"Improbable",IF(AND(OR(AD424="Directamente",AD424="Indirectamente",AD424="No Disminuye"),(AB424="Moderado"),(AC424="Directamente"),(G424="Probable")),"Posible",IF(AND(OR(AD424="Directamente",AD424="Indirectamente",AD424="No Disminuye"),(AB424="Moderado"),(AC424="Directamente"),(G424="Casi Seguro")),"Probable",IF(AND(AD424="Directamente",AC424="No disminuye",AB424="Moderado"),G424,IF(AB424="Débil",G424," ESTA COMBINACION NO ESTÁ CONTEMPLADA EN LA METODOLOGÍA "))))))))))</f>
        <v>Rara vez</v>
      </c>
      <c r="AF424" s="750" t="str">
        <f>IF(AND(OR(AD424="Directamente",AD424="Indirectamente",AD424="No Disminuye"),AB424="Moderado",AC424="Directamente",(OR(G424="Raro",G424="Improbable"))),"Raro",IF(AND(OR(AD424="Directamente",AD424="Indirectamente",AD424="No Disminuye"),(AB424="Moderado"),(AC424="Directamente"),(G424="Posible")),"Improbable",IF(AND(OR(AD424="Directamente",AD424="Indirectamente",AD424="No Disminuye"),(AB424="Moderado"),(AC424="Directamente"),(G424="Probable")),"Posible",IF(AND(OR(AD424="Directamente",AD424="Indirectamente",AD424="No Disminuye"),(AB424="Moderado"),(AC424="Directamente"),(G424="Casi Seguro")),"Probable",IF(AND(AD424="Directamente",AC424="No disminuye",AB424="Moderado"),G424," ")))))</f>
        <v xml:space="preserve"> </v>
      </c>
      <c r="AG424" s="750" t="str">
        <f>K424</f>
        <v>Responda las Preguntas de Impacto</v>
      </c>
      <c r="AH424" s="749" t="str">
        <f>IF(AND(EXACT(AE424,"Rara vez"),(EXACT(AG424,"Moderado"))),"Moderado",IF(AND(EXACT(AE424,"Rara vez"),(EXACT(AG424,"Mayor"))),"Alto",IF(AND(EXACT(AE424,"Rara vez"),(EXACT(AG424,"Catastrófico"))),"Extremo",IF(AND(EXACT(AE424,"Improbable"),(EXACT(AG424,"Moderado"))),"Moderado",IF(AND(EXACT(AE424,"Improbable"),(EXACT(AG424,"Mayor"))),"Alto",IF(AND(EXACT(AE424,"Improbable"),(EXACT(AG424,"Catastrófico"))),"Extremo",IF(AND(EXACT(AE424,"Posible"),(EXACT(AG424,"Moderado"))),"Alto",IF(AND(EXACT(AE424,"Posible"),(EXACT(AG424,"Mayor"))),"Extremo",IF(AND(EXACT(AE424,"Posible"),(EXACT(AG424,"Catastrófico"))),"Extremo",IF(AND(EXACT(AE424,"Probable"),(EXACT(AG424,"Moderado"))),"Alto",IF(AND(EXACT(AE424,"Probable"),(EXACT(AG424,"Mayor"))),"Extremo",IF(AND(EXACT(AE424,"Probable"),(EXACT(AG424,"Catastrófico"))),"Extremo",IF(AND(EXACT(AE424,"Casi Seguro"),(EXACT(AG424,"Moderado"))),"Extremo",IF(AND(EXACT(AE424,"Casi Seguro"),(EXACT(AG424,"Mayor"))),"Extremo",IF(AND(EXACT(AE424,"Casi Seguro"),(EXACT(AG424,"Catastrófico"))),"Extremo","")))))))))))))))</f>
        <v/>
      </c>
      <c r="AI424" s="766" t="str">
        <f>IF(EXACT(AH424,"Bajo"),"Evitar el Riesgo, Reducir el Riesgo, Compartir el Riesgo",IF(EXACT(AH424,"Moderado"),"Evitar el Riesgo, Reducir el Riesgo, Compartir el Riesgo",IF(EXACT(AH424,"Alto"),"Evitar el Riesgo, Reducir el Riesgo, Compartir el Riesgo",IF(EXACT(AH424,"Extremo"),"Evitar el Riesgo, Reducir el Riesgo, Compartir el Riesgo",""))))</f>
        <v/>
      </c>
      <c r="AJ424" s="1092" t="s">
        <v>795</v>
      </c>
      <c r="AK424" s="1110">
        <v>43466</v>
      </c>
      <c r="AL424" s="1110">
        <v>43830</v>
      </c>
      <c r="AM424" s="1112" t="s">
        <v>793</v>
      </c>
      <c r="AN424" s="1100" t="s">
        <v>796</v>
      </c>
      <c r="AO424" s="850"/>
      <c r="AP424" s="748"/>
      <c r="AQ424" s="748"/>
      <c r="AR424" s="748"/>
      <c r="AS424" s="748"/>
      <c r="AT424" s="748"/>
      <c r="AU424" s="748"/>
      <c r="AV424" s="748"/>
      <c r="AW424" s="748"/>
      <c r="AX424" s="748"/>
      <c r="AY424" s="748"/>
      <c r="AZ424" s="840"/>
      <c r="BA424" s="826"/>
      <c r="BB424" s="844"/>
      <c r="BC424" s="844"/>
      <c r="BD424" s="844"/>
      <c r="BE424" s="847"/>
    </row>
    <row r="425" spans="1:57" ht="30" customHeight="1" thickBot="1">
      <c r="A425" s="789"/>
      <c r="B425" s="783"/>
      <c r="C425" s="750"/>
      <c r="D425" s="873"/>
      <c r="E425" s="750"/>
      <c r="F425" s="873"/>
      <c r="G425" s="797"/>
      <c r="H425" s="24" t="s">
        <v>552</v>
      </c>
      <c r="I425" s="63" t="s">
        <v>538</v>
      </c>
      <c r="J425" s="877"/>
      <c r="K425" s="803"/>
      <c r="L425" s="750"/>
      <c r="M425" s="806"/>
      <c r="N425" s="870"/>
      <c r="O425" s="811"/>
      <c r="P425" s="26" t="s">
        <v>553</v>
      </c>
      <c r="Q425" s="22" t="s">
        <v>554</v>
      </c>
      <c r="R425" s="26">
        <f>+IFERROR(VLOOKUP(Q425,[15]DATOS!$E$2:$F$17,2,FALSE),"")</f>
        <v>15</v>
      </c>
      <c r="S425" s="816"/>
      <c r="T425" s="816"/>
      <c r="U425" s="816"/>
      <c r="V425" s="816"/>
      <c r="W425" s="816"/>
      <c r="X425" s="744"/>
      <c r="Y425" s="1086"/>
      <c r="Z425" s="1088"/>
      <c r="AA425" s="1090"/>
      <c r="AB425" s="758"/>
      <c r="AC425" s="760"/>
      <c r="AD425" s="760"/>
      <c r="AE425" s="763"/>
      <c r="AF425" s="750"/>
      <c r="AG425" s="750"/>
      <c r="AH425" s="750"/>
      <c r="AI425" s="767"/>
      <c r="AJ425" s="1093"/>
      <c r="AK425" s="1110"/>
      <c r="AL425" s="1110"/>
      <c r="AM425" s="1112"/>
      <c r="AN425" s="1100"/>
      <c r="AO425" s="851"/>
      <c r="AP425" s="744"/>
      <c r="AQ425" s="744"/>
      <c r="AR425" s="744"/>
      <c r="AS425" s="744"/>
      <c r="AT425" s="744"/>
      <c r="AU425" s="744"/>
      <c r="AV425" s="744"/>
      <c r="AW425" s="744"/>
      <c r="AX425" s="744"/>
      <c r="AY425" s="744"/>
      <c r="AZ425" s="841"/>
      <c r="BA425" s="827"/>
      <c r="BB425" s="845"/>
      <c r="BC425" s="845"/>
      <c r="BD425" s="845"/>
      <c r="BE425" s="848"/>
    </row>
    <row r="426" spans="1:57" ht="30" customHeight="1" thickBot="1">
      <c r="A426" s="789"/>
      <c r="B426" s="783"/>
      <c r="C426" s="750"/>
      <c r="D426" s="873"/>
      <c r="E426" s="750"/>
      <c r="F426" s="873"/>
      <c r="G426" s="797"/>
      <c r="H426" s="24" t="s">
        <v>555</v>
      </c>
      <c r="I426" s="63" t="s">
        <v>538</v>
      </c>
      <c r="J426" s="877"/>
      <c r="K426" s="803"/>
      <c r="L426" s="750"/>
      <c r="M426" s="806"/>
      <c r="N426" s="870"/>
      <c r="O426" s="811"/>
      <c r="P426" s="26" t="s">
        <v>556</v>
      </c>
      <c r="Q426" s="22" t="s">
        <v>557</v>
      </c>
      <c r="R426" s="26">
        <f>+IFERROR(VLOOKUP(Q426,[15]DATOS!$E$2:$F$17,2,FALSE),"")</f>
        <v>15</v>
      </c>
      <c r="S426" s="816"/>
      <c r="T426" s="816"/>
      <c r="U426" s="816"/>
      <c r="V426" s="816"/>
      <c r="W426" s="816"/>
      <c r="X426" s="744"/>
      <c r="Y426" s="1086"/>
      <c r="Z426" s="1088"/>
      <c r="AA426" s="1090"/>
      <c r="AB426" s="758"/>
      <c r="AC426" s="760"/>
      <c r="AD426" s="760"/>
      <c r="AE426" s="763"/>
      <c r="AF426" s="750"/>
      <c r="AG426" s="750"/>
      <c r="AH426" s="750"/>
      <c r="AI426" s="767"/>
      <c r="AJ426" s="1093"/>
      <c r="AK426" s="1110"/>
      <c r="AL426" s="1110"/>
      <c r="AM426" s="1112"/>
      <c r="AN426" s="1100"/>
      <c r="AO426" s="851"/>
      <c r="AP426" s="744"/>
      <c r="AQ426" s="744"/>
      <c r="AR426" s="744"/>
      <c r="AS426" s="744"/>
      <c r="AT426" s="744"/>
      <c r="AU426" s="744"/>
      <c r="AV426" s="744"/>
      <c r="AW426" s="744"/>
      <c r="AX426" s="744"/>
      <c r="AY426" s="744"/>
      <c r="AZ426" s="841"/>
      <c r="BA426" s="827"/>
      <c r="BB426" s="845"/>
      <c r="BC426" s="845"/>
      <c r="BD426" s="845"/>
      <c r="BE426" s="848"/>
    </row>
    <row r="427" spans="1:57" ht="30" customHeight="1" thickBot="1">
      <c r="A427" s="789"/>
      <c r="B427" s="783"/>
      <c r="C427" s="750"/>
      <c r="D427" s="873"/>
      <c r="E427" s="750"/>
      <c r="F427" s="873"/>
      <c r="G427" s="797"/>
      <c r="H427" s="24" t="s">
        <v>558</v>
      </c>
      <c r="I427" s="63" t="s">
        <v>538</v>
      </c>
      <c r="J427" s="877"/>
      <c r="K427" s="803"/>
      <c r="L427" s="750"/>
      <c r="M427" s="806"/>
      <c r="N427" s="870"/>
      <c r="O427" s="811"/>
      <c r="P427" s="26" t="s">
        <v>560</v>
      </c>
      <c r="Q427" s="22" t="s">
        <v>561</v>
      </c>
      <c r="R427" s="26">
        <f>+IFERROR(VLOOKUP(Q427,[15]DATOS!$E$2:$F$17,2,FALSE),"")</f>
        <v>15</v>
      </c>
      <c r="S427" s="816"/>
      <c r="T427" s="816"/>
      <c r="U427" s="816"/>
      <c r="V427" s="816"/>
      <c r="W427" s="816"/>
      <c r="X427" s="744"/>
      <c r="Y427" s="1086"/>
      <c r="Z427" s="1088"/>
      <c r="AA427" s="1090"/>
      <c r="AB427" s="758"/>
      <c r="AC427" s="760"/>
      <c r="AD427" s="760"/>
      <c r="AE427" s="763"/>
      <c r="AF427" s="750"/>
      <c r="AG427" s="750"/>
      <c r="AH427" s="750"/>
      <c r="AI427" s="767"/>
      <c r="AJ427" s="1093"/>
      <c r="AK427" s="1110"/>
      <c r="AL427" s="1110"/>
      <c r="AM427" s="1112"/>
      <c r="AN427" s="1100"/>
      <c r="AO427" s="851"/>
      <c r="AP427" s="744"/>
      <c r="AQ427" s="744"/>
      <c r="AR427" s="744"/>
      <c r="AS427" s="744"/>
      <c r="AT427" s="744"/>
      <c r="AU427" s="744"/>
      <c r="AV427" s="744"/>
      <c r="AW427" s="744"/>
      <c r="AX427" s="744"/>
      <c r="AY427" s="744"/>
      <c r="AZ427" s="841"/>
      <c r="BA427" s="827"/>
      <c r="BB427" s="845"/>
      <c r="BC427" s="845"/>
      <c r="BD427" s="845"/>
      <c r="BE427" s="848"/>
    </row>
    <row r="428" spans="1:57" ht="30" customHeight="1" thickBot="1">
      <c r="A428" s="789"/>
      <c r="B428" s="783"/>
      <c r="C428" s="750"/>
      <c r="D428" s="873"/>
      <c r="E428" s="750"/>
      <c r="F428" s="873"/>
      <c r="G428" s="797"/>
      <c r="H428" s="24" t="s">
        <v>562</v>
      </c>
      <c r="I428" s="63" t="s">
        <v>538</v>
      </c>
      <c r="J428" s="877"/>
      <c r="K428" s="803"/>
      <c r="L428" s="750"/>
      <c r="M428" s="806"/>
      <c r="N428" s="870"/>
      <c r="O428" s="811"/>
      <c r="P428" s="26" t="s">
        <v>563</v>
      </c>
      <c r="Q428" s="22" t="s">
        <v>564</v>
      </c>
      <c r="R428" s="26">
        <f>+IFERROR(VLOOKUP(Q428,[15]DATOS!$E$2:$F$17,2,FALSE),"")</f>
        <v>15</v>
      </c>
      <c r="S428" s="816"/>
      <c r="T428" s="816"/>
      <c r="U428" s="816"/>
      <c r="V428" s="816"/>
      <c r="W428" s="816"/>
      <c r="X428" s="744"/>
      <c r="Y428" s="1086"/>
      <c r="Z428" s="1088"/>
      <c r="AA428" s="1090"/>
      <c r="AB428" s="758"/>
      <c r="AC428" s="760"/>
      <c r="AD428" s="760"/>
      <c r="AE428" s="763"/>
      <c r="AF428" s="750"/>
      <c r="AG428" s="750"/>
      <c r="AH428" s="750"/>
      <c r="AI428" s="767"/>
      <c r="AJ428" s="1093"/>
      <c r="AK428" s="1110"/>
      <c r="AL428" s="1110"/>
      <c r="AM428" s="1112"/>
      <c r="AN428" s="1100"/>
      <c r="AO428" s="851"/>
      <c r="AP428" s="744"/>
      <c r="AQ428" s="744"/>
      <c r="AR428" s="744"/>
      <c r="AS428" s="744"/>
      <c r="AT428" s="744"/>
      <c r="AU428" s="744"/>
      <c r="AV428" s="744"/>
      <c r="AW428" s="744"/>
      <c r="AX428" s="744"/>
      <c r="AY428" s="744"/>
      <c r="AZ428" s="841"/>
      <c r="BA428" s="827"/>
      <c r="BB428" s="845"/>
      <c r="BC428" s="845"/>
      <c r="BD428" s="845"/>
      <c r="BE428" s="848"/>
    </row>
    <row r="429" spans="1:57" ht="30" customHeight="1" thickBot="1">
      <c r="A429" s="789"/>
      <c r="B429" s="783"/>
      <c r="C429" s="750"/>
      <c r="D429" s="873"/>
      <c r="E429" s="750"/>
      <c r="F429" s="873"/>
      <c r="G429" s="797"/>
      <c r="H429" s="24" t="s">
        <v>565</v>
      </c>
      <c r="I429" s="63" t="s">
        <v>538</v>
      </c>
      <c r="J429" s="877"/>
      <c r="K429" s="803"/>
      <c r="L429" s="750"/>
      <c r="M429" s="806"/>
      <c r="N429" s="870"/>
      <c r="O429" s="811"/>
      <c r="P429" s="27" t="s">
        <v>566</v>
      </c>
      <c r="Q429" s="22" t="s">
        <v>567</v>
      </c>
      <c r="R429" s="26">
        <f>+IFERROR(VLOOKUP(Q429,[15]DATOS!$E$2:$F$17,2,FALSE),"")</f>
        <v>15</v>
      </c>
      <c r="S429" s="816"/>
      <c r="T429" s="816"/>
      <c r="U429" s="816"/>
      <c r="V429" s="816"/>
      <c r="W429" s="816"/>
      <c r="X429" s="744"/>
      <c r="Y429" s="1086"/>
      <c r="Z429" s="1088"/>
      <c r="AA429" s="1090"/>
      <c r="AB429" s="758"/>
      <c r="AC429" s="760"/>
      <c r="AD429" s="760"/>
      <c r="AE429" s="763"/>
      <c r="AF429" s="750"/>
      <c r="AG429" s="750"/>
      <c r="AH429" s="750"/>
      <c r="AI429" s="767"/>
      <c r="AJ429" s="1093"/>
      <c r="AK429" s="1110"/>
      <c r="AL429" s="1110"/>
      <c r="AM429" s="1112"/>
      <c r="AN429" s="1100"/>
      <c r="AO429" s="851"/>
      <c r="AP429" s="744"/>
      <c r="AQ429" s="744"/>
      <c r="AR429" s="744"/>
      <c r="AS429" s="744"/>
      <c r="AT429" s="744"/>
      <c r="AU429" s="744"/>
      <c r="AV429" s="744"/>
      <c r="AW429" s="744"/>
      <c r="AX429" s="744"/>
      <c r="AY429" s="744"/>
      <c r="AZ429" s="841"/>
      <c r="BA429" s="827"/>
      <c r="BB429" s="845"/>
      <c r="BC429" s="845"/>
      <c r="BD429" s="845"/>
      <c r="BE429" s="848"/>
    </row>
    <row r="430" spans="1:57" ht="30" customHeight="1" thickBot="1">
      <c r="A430" s="789"/>
      <c r="B430" s="783"/>
      <c r="C430" s="750"/>
      <c r="D430" s="873"/>
      <c r="E430" s="750"/>
      <c r="F430" s="873"/>
      <c r="G430" s="797"/>
      <c r="H430" s="24" t="s">
        <v>568</v>
      </c>
      <c r="I430" s="63" t="s">
        <v>538</v>
      </c>
      <c r="J430" s="877"/>
      <c r="K430" s="803"/>
      <c r="L430" s="750"/>
      <c r="M430" s="806"/>
      <c r="N430" s="870"/>
      <c r="O430" s="811"/>
      <c r="P430" s="26" t="s">
        <v>569</v>
      </c>
      <c r="Q430" s="26" t="s">
        <v>570</v>
      </c>
      <c r="R430" s="26">
        <f>+IFERROR(VLOOKUP(Q430,[15]DATOS!$E$2:$F$17,2,FALSE),"")</f>
        <v>10</v>
      </c>
      <c r="S430" s="816"/>
      <c r="T430" s="816"/>
      <c r="U430" s="816"/>
      <c r="V430" s="816"/>
      <c r="W430" s="816"/>
      <c r="X430" s="744"/>
      <c r="Y430" s="1086"/>
      <c r="Z430" s="1088"/>
      <c r="AA430" s="1090"/>
      <c r="AB430" s="758"/>
      <c r="AC430" s="760"/>
      <c r="AD430" s="760"/>
      <c r="AE430" s="763"/>
      <c r="AF430" s="750"/>
      <c r="AG430" s="750"/>
      <c r="AH430" s="750"/>
      <c r="AI430" s="767"/>
      <c r="AJ430" s="1093"/>
      <c r="AK430" s="1110"/>
      <c r="AL430" s="1110"/>
      <c r="AM430" s="1112"/>
      <c r="AN430" s="1100"/>
      <c r="AO430" s="851"/>
      <c r="AP430" s="744"/>
      <c r="AQ430" s="744"/>
      <c r="AR430" s="744"/>
      <c r="AS430" s="744"/>
      <c r="AT430" s="744"/>
      <c r="AU430" s="744"/>
      <c r="AV430" s="744"/>
      <c r="AW430" s="744"/>
      <c r="AX430" s="744"/>
      <c r="AY430" s="744"/>
      <c r="AZ430" s="841"/>
      <c r="BA430" s="827"/>
      <c r="BB430" s="845"/>
      <c r="BC430" s="845"/>
      <c r="BD430" s="845"/>
      <c r="BE430" s="848"/>
    </row>
    <row r="431" spans="1:57" ht="72" customHeight="1" thickBot="1">
      <c r="A431" s="789"/>
      <c r="B431" s="783"/>
      <c r="C431" s="750"/>
      <c r="D431" s="873"/>
      <c r="E431" s="751"/>
      <c r="F431" s="873"/>
      <c r="G431" s="797"/>
      <c r="H431" s="24" t="s">
        <v>571</v>
      </c>
      <c r="I431" s="63" t="s">
        <v>538</v>
      </c>
      <c r="J431" s="877"/>
      <c r="K431" s="803"/>
      <c r="L431" s="750"/>
      <c r="M431" s="806"/>
      <c r="N431" s="870"/>
      <c r="O431" s="780"/>
      <c r="P431" s="23"/>
      <c r="Q431" s="27"/>
      <c r="R431" s="27"/>
      <c r="S431" s="816"/>
      <c r="T431" s="816"/>
      <c r="U431" s="816"/>
      <c r="V431" s="816"/>
      <c r="W431" s="816"/>
      <c r="X431" s="744"/>
      <c r="Y431" s="1087"/>
      <c r="Z431" s="1089"/>
      <c r="AA431" s="1091"/>
      <c r="AB431" s="758"/>
      <c r="AC431" s="760"/>
      <c r="AD431" s="760"/>
      <c r="AE431" s="763"/>
      <c r="AF431" s="750"/>
      <c r="AG431" s="750"/>
      <c r="AH431" s="750"/>
      <c r="AI431" s="767"/>
      <c r="AJ431" s="1093"/>
      <c r="AK431" s="1111"/>
      <c r="AL431" s="1111"/>
      <c r="AM431" s="1113"/>
      <c r="AN431" s="1100"/>
      <c r="AO431" s="852"/>
      <c r="AP431" s="753"/>
      <c r="AQ431" s="753"/>
      <c r="AR431" s="753"/>
      <c r="AS431" s="753"/>
      <c r="AT431" s="753"/>
      <c r="AU431" s="753"/>
      <c r="AV431" s="753"/>
      <c r="AW431" s="753"/>
      <c r="AX431" s="753"/>
      <c r="AY431" s="753"/>
      <c r="AZ431" s="842"/>
      <c r="BA431" s="828"/>
      <c r="BB431" s="846"/>
      <c r="BC431" s="846"/>
      <c r="BD431" s="846"/>
      <c r="BE431" s="849"/>
    </row>
    <row r="432" spans="1:57" ht="30" customHeight="1" thickBot="1">
      <c r="A432" s="789"/>
      <c r="B432" s="783"/>
      <c r="C432" s="750"/>
      <c r="D432" s="873"/>
      <c r="E432" s="869"/>
      <c r="F432" s="873"/>
      <c r="G432" s="797"/>
      <c r="H432" s="24" t="s">
        <v>572</v>
      </c>
      <c r="I432" s="63" t="s">
        <v>538</v>
      </c>
      <c r="J432" s="877"/>
      <c r="K432" s="803"/>
      <c r="L432" s="750"/>
      <c r="M432" s="806"/>
      <c r="N432" s="870"/>
      <c r="O432" s="811"/>
      <c r="P432" s="26" t="s">
        <v>541</v>
      </c>
      <c r="Q432" s="22" t="s">
        <v>542</v>
      </c>
      <c r="R432" s="26">
        <f>+IFERROR(VLOOKUP(Q432,[15]DATOS!$E$2:$F$17,2,FALSE),"")</f>
        <v>15</v>
      </c>
      <c r="S432" s="744">
        <f>SUM(R432:R441)</f>
        <v>100</v>
      </c>
      <c r="T432" s="743" t="str">
        <f>+IF(AND(S432&lt;=100,S432&gt;=96),"Fuerte",IF(AND(S432&lt;=95,S432&gt;=86),"Moderado",IF(AND(S432&lt;=85,J432&gt;=0),"Débil"," ")))</f>
        <v>Fuerte</v>
      </c>
      <c r="U432" s="743" t="s">
        <v>543</v>
      </c>
      <c r="V432" s="743" t="str">
        <f>IF(AND(EXACT(T432,"Fuerte"),(EXACT(U432,"Fuerte"))),"Fuerte",IF(AND(EXACT(T432,"Fuerte"),(EXACT(U432,"Moderado"))),"Moderado",IF(AND(EXACT(T432,"Fuerte"),(EXACT(U432,"Débil"))),"Débil",IF(AND(EXACT(T432,"Moderado"),(EXACT(U432,"Fuerte"))),"Moderado",IF(AND(EXACT(T432,"Moderado"),(EXACT(U432,"Moderado"))),"Moderado",IF(AND(EXACT(T432,"Moderado"),(EXACT(U432,"Débil"))),"Débil",IF(AND(EXACT(T432,"Débil"),(EXACT(U432,"Fuerte"))),"Débil",IF(AND(EXACT(T432,"Débil"),(EXACT(U432,"Moderado"))),"Débil",IF(AND(EXACT(T432,"Débil"),(EXACT(U432,"Débil"))),"Débil",)))))))))</f>
        <v>Fuerte</v>
      </c>
      <c r="W432" s="743"/>
      <c r="X432" s="744"/>
      <c r="Y432" s="780"/>
      <c r="Z432" s="781"/>
      <c r="AA432" s="780"/>
      <c r="AB432" s="758"/>
      <c r="AC432" s="760"/>
      <c r="AD432" s="760"/>
      <c r="AE432" s="763"/>
      <c r="AF432" s="750"/>
      <c r="AG432" s="750"/>
      <c r="AH432" s="750"/>
      <c r="AI432" s="767"/>
      <c r="AJ432" s="1097"/>
      <c r="AK432" s="1098"/>
      <c r="AL432" s="1098"/>
      <c r="AM432" s="1099"/>
      <c r="AN432" s="1100"/>
      <c r="AO432" s="867"/>
      <c r="AP432" s="816"/>
      <c r="AQ432" s="816"/>
      <c r="AR432" s="816"/>
      <c r="AS432" s="816"/>
      <c r="AT432" s="816"/>
      <c r="AU432" s="816"/>
      <c r="AV432" s="816"/>
      <c r="AW432" s="816"/>
      <c r="AX432" s="816"/>
      <c r="AY432" s="816"/>
      <c r="AZ432" s="854"/>
      <c r="BA432" s="833"/>
      <c r="BB432" s="831"/>
      <c r="BC432" s="831"/>
      <c r="BD432" s="831"/>
      <c r="BE432" s="824"/>
    </row>
    <row r="433" spans="1:57" ht="30" customHeight="1" thickBot="1">
      <c r="A433" s="789"/>
      <c r="B433" s="783"/>
      <c r="C433" s="750"/>
      <c r="D433" s="873"/>
      <c r="E433" s="797"/>
      <c r="F433" s="873"/>
      <c r="G433" s="797"/>
      <c r="H433" s="24" t="s">
        <v>573</v>
      </c>
      <c r="I433" s="63" t="s">
        <v>538</v>
      </c>
      <c r="J433" s="877"/>
      <c r="K433" s="803"/>
      <c r="L433" s="750"/>
      <c r="M433" s="806"/>
      <c r="N433" s="870"/>
      <c r="O433" s="811"/>
      <c r="P433" s="26" t="s">
        <v>553</v>
      </c>
      <c r="Q433" s="22" t="s">
        <v>554</v>
      </c>
      <c r="R433" s="26">
        <f>+IFERROR(VLOOKUP(Q433,[15]DATOS!$E$2:$F$17,2,FALSE),"")</f>
        <v>15</v>
      </c>
      <c r="S433" s="744"/>
      <c r="T433" s="744"/>
      <c r="U433" s="744"/>
      <c r="V433" s="744"/>
      <c r="W433" s="744"/>
      <c r="X433" s="744"/>
      <c r="Y433" s="750"/>
      <c r="Z433" s="744"/>
      <c r="AA433" s="750"/>
      <c r="AB433" s="758"/>
      <c r="AC433" s="760"/>
      <c r="AD433" s="760"/>
      <c r="AE433" s="763"/>
      <c r="AF433" s="750"/>
      <c r="AG433" s="750"/>
      <c r="AH433" s="750"/>
      <c r="AI433" s="767"/>
      <c r="AJ433" s="1097"/>
      <c r="AK433" s="1098"/>
      <c r="AL433" s="1098"/>
      <c r="AM433" s="1099"/>
      <c r="AN433" s="1100"/>
      <c r="AO433" s="867"/>
      <c r="AP433" s="816"/>
      <c r="AQ433" s="816"/>
      <c r="AR433" s="816"/>
      <c r="AS433" s="816"/>
      <c r="AT433" s="816"/>
      <c r="AU433" s="816"/>
      <c r="AV433" s="816"/>
      <c r="AW433" s="816"/>
      <c r="AX433" s="816"/>
      <c r="AY433" s="816"/>
      <c r="AZ433" s="854"/>
      <c r="BA433" s="833"/>
      <c r="BB433" s="831"/>
      <c r="BC433" s="831"/>
      <c r="BD433" s="831"/>
      <c r="BE433" s="824"/>
    </row>
    <row r="434" spans="1:57" ht="30" customHeight="1" thickBot="1">
      <c r="A434" s="789"/>
      <c r="B434" s="783"/>
      <c r="C434" s="750"/>
      <c r="D434" s="873"/>
      <c r="E434" s="797"/>
      <c r="F434" s="873"/>
      <c r="G434" s="797"/>
      <c r="H434" s="24" t="s">
        <v>574</v>
      </c>
      <c r="I434" s="63" t="s">
        <v>538</v>
      </c>
      <c r="J434" s="877"/>
      <c r="K434" s="803"/>
      <c r="L434" s="750"/>
      <c r="M434" s="806"/>
      <c r="N434" s="870"/>
      <c r="O434" s="811"/>
      <c r="P434" s="26" t="s">
        <v>556</v>
      </c>
      <c r="Q434" s="22" t="s">
        <v>557</v>
      </c>
      <c r="R434" s="26">
        <f>+IFERROR(VLOOKUP(Q434,[15]DATOS!$E$2:$F$17,2,FALSE),"")</f>
        <v>15</v>
      </c>
      <c r="S434" s="744"/>
      <c r="T434" s="744"/>
      <c r="U434" s="744"/>
      <c r="V434" s="744"/>
      <c r="W434" s="744"/>
      <c r="X434" s="744"/>
      <c r="Y434" s="750"/>
      <c r="Z434" s="744"/>
      <c r="AA434" s="750"/>
      <c r="AB434" s="758"/>
      <c r="AC434" s="760"/>
      <c r="AD434" s="760"/>
      <c r="AE434" s="763"/>
      <c r="AF434" s="750"/>
      <c r="AG434" s="750"/>
      <c r="AH434" s="750"/>
      <c r="AI434" s="767"/>
      <c r="AJ434" s="1097"/>
      <c r="AK434" s="1098"/>
      <c r="AL434" s="1098"/>
      <c r="AM434" s="1099"/>
      <c r="AN434" s="1100"/>
      <c r="AO434" s="867"/>
      <c r="AP434" s="816"/>
      <c r="AQ434" s="816"/>
      <c r="AR434" s="816"/>
      <c r="AS434" s="816"/>
      <c r="AT434" s="816"/>
      <c r="AU434" s="816"/>
      <c r="AV434" s="816"/>
      <c r="AW434" s="816"/>
      <c r="AX434" s="816"/>
      <c r="AY434" s="816"/>
      <c r="AZ434" s="854"/>
      <c r="BA434" s="833"/>
      <c r="BB434" s="831"/>
      <c r="BC434" s="831"/>
      <c r="BD434" s="831"/>
      <c r="BE434" s="824"/>
    </row>
    <row r="435" spans="1:57" ht="30" customHeight="1" thickBot="1">
      <c r="A435" s="789"/>
      <c r="B435" s="783"/>
      <c r="C435" s="750"/>
      <c r="D435" s="873"/>
      <c r="E435" s="797"/>
      <c r="F435" s="873"/>
      <c r="G435" s="797"/>
      <c r="H435" s="24" t="s">
        <v>575</v>
      </c>
      <c r="I435" s="63" t="s">
        <v>538</v>
      </c>
      <c r="J435" s="877"/>
      <c r="K435" s="803"/>
      <c r="L435" s="750"/>
      <c r="M435" s="806"/>
      <c r="N435" s="870"/>
      <c r="O435" s="811"/>
      <c r="P435" s="26" t="s">
        <v>560</v>
      </c>
      <c r="Q435" s="22" t="s">
        <v>561</v>
      </c>
      <c r="R435" s="26">
        <f>+IFERROR(VLOOKUP(Q435,[15]DATOS!$E$2:$F$17,2,FALSE),"")</f>
        <v>15</v>
      </c>
      <c r="S435" s="744"/>
      <c r="T435" s="744"/>
      <c r="U435" s="744"/>
      <c r="V435" s="744"/>
      <c r="W435" s="744"/>
      <c r="X435" s="744"/>
      <c r="Y435" s="750"/>
      <c r="Z435" s="744"/>
      <c r="AA435" s="750"/>
      <c r="AB435" s="758"/>
      <c r="AC435" s="760"/>
      <c r="AD435" s="760"/>
      <c r="AE435" s="763"/>
      <c r="AF435" s="750"/>
      <c r="AG435" s="750"/>
      <c r="AH435" s="750"/>
      <c r="AI435" s="767"/>
      <c r="AJ435" s="1097"/>
      <c r="AK435" s="1098"/>
      <c r="AL435" s="1098"/>
      <c r="AM435" s="1099"/>
      <c r="AN435" s="1100"/>
      <c r="AO435" s="867"/>
      <c r="AP435" s="816"/>
      <c r="AQ435" s="816"/>
      <c r="AR435" s="816"/>
      <c r="AS435" s="816"/>
      <c r="AT435" s="816"/>
      <c r="AU435" s="816"/>
      <c r="AV435" s="816"/>
      <c r="AW435" s="816"/>
      <c r="AX435" s="816"/>
      <c r="AY435" s="816"/>
      <c r="AZ435" s="854"/>
      <c r="BA435" s="833"/>
      <c r="BB435" s="831"/>
      <c r="BC435" s="831"/>
      <c r="BD435" s="831"/>
      <c r="BE435" s="824"/>
    </row>
    <row r="436" spans="1:57" ht="18.75" customHeight="1" thickBot="1">
      <c r="A436" s="789"/>
      <c r="B436" s="783"/>
      <c r="C436" s="750"/>
      <c r="D436" s="873"/>
      <c r="E436" s="797"/>
      <c r="F436" s="873"/>
      <c r="G436" s="797"/>
      <c r="H436" s="746" t="s">
        <v>576</v>
      </c>
      <c r="I436" s="63" t="s">
        <v>538</v>
      </c>
      <c r="J436" s="877"/>
      <c r="K436" s="803"/>
      <c r="L436" s="750"/>
      <c r="M436" s="806"/>
      <c r="N436" s="870"/>
      <c r="O436" s="811"/>
      <c r="P436" s="26" t="s">
        <v>563</v>
      </c>
      <c r="Q436" s="22" t="s">
        <v>564</v>
      </c>
      <c r="R436" s="26">
        <f>+IFERROR(VLOOKUP(Q436,[15]DATOS!$E$2:$F$17,2,FALSE),"")</f>
        <v>15</v>
      </c>
      <c r="S436" s="744"/>
      <c r="T436" s="744"/>
      <c r="U436" s="744"/>
      <c r="V436" s="744"/>
      <c r="W436" s="744"/>
      <c r="X436" s="744"/>
      <c r="Y436" s="750"/>
      <c r="Z436" s="744"/>
      <c r="AA436" s="750"/>
      <c r="AB436" s="758"/>
      <c r="AC436" s="760"/>
      <c r="AD436" s="760"/>
      <c r="AE436" s="763"/>
      <c r="AF436" s="750"/>
      <c r="AG436" s="750"/>
      <c r="AH436" s="750"/>
      <c r="AI436" s="767"/>
      <c r="AJ436" s="1097"/>
      <c r="AK436" s="1098"/>
      <c r="AL436" s="1098"/>
      <c r="AM436" s="1099"/>
      <c r="AN436" s="1100"/>
      <c r="AO436" s="867"/>
      <c r="AP436" s="816"/>
      <c r="AQ436" s="816"/>
      <c r="AR436" s="816"/>
      <c r="AS436" s="816"/>
      <c r="AT436" s="816"/>
      <c r="AU436" s="816"/>
      <c r="AV436" s="816"/>
      <c r="AW436" s="816"/>
      <c r="AX436" s="816"/>
      <c r="AY436" s="816"/>
      <c r="AZ436" s="854"/>
      <c r="BA436" s="833"/>
      <c r="BB436" s="831"/>
      <c r="BC436" s="831"/>
      <c r="BD436" s="831"/>
      <c r="BE436" s="824"/>
    </row>
    <row r="437" spans="1:57" ht="30" customHeight="1" thickBot="1">
      <c r="A437" s="789"/>
      <c r="B437" s="783"/>
      <c r="C437" s="750"/>
      <c r="D437" s="873"/>
      <c r="E437" s="797"/>
      <c r="F437" s="873"/>
      <c r="G437" s="797"/>
      <c r="H437" s="746"/>
      <c r="I437" s="63" t="s">
        <v>538</v>
      </c>
      <c r="J437" s="877"/>
      <c r="K437" s="803"/>
      <c r="L437" s="750"/>
      <c r="M437" s="806"/>
      <c r="N437" s="870"/>
      <c r="O437" s="811"/>
      <c r="P437" s="26" t="s">
        <v>566</v>
      </c>
      <c r="Q437" s="22" t="s">
        <v>567</v>
      </c>
      <c r="R437" s="26">
        <f>+IFERROR(VLOOKUP(Q437,[15]DATOS!$E$2:$F$17,2,FALSE),"")</f>
        <v>15</v>
      </c>
      <c r="S437" s="744"/>
      <c r="T437" s="744"/>
      <c r="U437" s="744"/>
      <c r="V437" s="744"/>
      <c r="W437" s="744"/>
      <c r="X437" s="744"/>
      <c r="Y437" s="750"/>
      <c r="Z437" s="744"/>
      <c r="AA437" s="750"/>
      <c r="AB437" s="758"/>
      <c r="AC437" s="760"/>
      <c r="AD437" s="760"/>
      <c r="AE437" s="763"/>
      <c r="AF437" s="750"/>
      <c r="AG437" s="750"/>
      <c r="AH437" s="750"/>
      <c r="AI437" s="767"/>
      <c r="AJ437" s="1097"/>
      <c r="AK437" s="1098"/>
      <c r="AL437" s="1098"/>
      <c r="AM437" s="1099"/>
      <c r="AN437" s="1100"/>
      <c r="AO437" s="867"/>
      <c r="AP437" s="816"/>
      <c r="AQ437" s="816"/>
      <c r="AR437" s="816"/>
      <c r="AS437" s="816"/>
      <c r="AT437" s="816"/>
      <c r="AU437" s="816"/>
      <c r="AV437" s="816"/>
      <c r="AW437" s="816"/>
      <c r="AX437" s="816"/>
      <c r="AY437" s="816"/>
      <c r="AZ437" s="854"/>
      <c r="BA437" s="833"/>
      <c r="BB437" s="831"/>
      <c r="BC437" s="831"/>
      <c r="BD437" s="831"/>
      <c r="BE437" s="824"/>
    </row>
    <row r="438" spans="1:57" ht="27.75" hidden="1" customHeight="1">
      <c r="A438" s="789"/>
      <c r="B438" s="783"/>
      <c r="C438" s="750"/>
      <c r="D438" s="873"/>
      <c r="E438" s="797"/>
      <c r="F438" s="873"/>
      <c r="G438" s="797"/>
      <c r="H438" s="864" t="s">
        <v>577</v>
      </c>
      <c r="I438" s="63" t="s">
        <v>538</v>
      </c>
      <c r="J438" s="877"/>
      <c r="K438" s="803"/>
      <c r="L438" s="750"/>
      <c r="M438" s="806"/>
      <c r="N438" s="870"/>
      <c r="O438" s="811"/>
      <c r="P438" s="26" t="s">
        <v>569</v>
      </c>
      <c r="Q438" s="26" t="s">
        <v>570</v>
      </c>
      <c r="R438" s="26">
        <f>+IFERROR(VLOOKUP(Q438,[15]DATOS!$E$2:$F$17,2,FALSE),"")</f>
        <v>10</v>
      </c>
      <c r="S438" s="744"/>
      <c r="T438" s="744"/>
      <c r="U438" s="744"/>
      <c r="V438" s="744"/>
      <c r="W438" s="744"/>
      <c r="X438" s="744"/>
      <c r="Y438" s="750"/>
      <c r="Z438" s="744"/>
      <c r="AA438" s="750"/>
      <c r="AB438" s="758"/>
      <c r="AC438" s="760"/>
      <c r="AD438" s="760"/>
      <c r="AE438" s="763"/>
      <c r="AF438" s="750"/>
      <c r="AG438" s="750"/>
      <c r="AH438" s="750"/>
      <c r="AI438" s="767"/>
      <c r="AJ438" s="1097"/>
      <c r="AK438" s="1098"/>
      <c r="AL438" s="1098"/>
      <c r="AM438" s="1099"/>
      <c r="AN438" s="1100"/>
      <c r="AO438" s="867"/>
      <c r="AP438" s="816"/>
      <c r="AQ438" s="816"/>
      <c r="AR438" s="816"/>
      <c r="AS438" s="816"/>
      <c r="AT438" s="816"/>
      <c r="AU438" s="816"/>
      <c r="AV438" s="816"/>
      <c r="AW438" s="816"/>
      <c r="AX438" s="816"/>
      <c r="AY438" s="816"/>
      <c r="AZ438" s="854"/>
      <c r="BA438" s="833"/>
      <c r="BB438" s="831"/>
      <c r="BC438" s="831"/>
      <c r="BD438" s="831"/>
      <c r="BE438" s="824"/>
    </row>
    <row r="439" spans="1:57" ht="26.25" customHeight="1" thickBot="1">
      <c r="A439" s="789"/>
      <c r="B439" s="783"/>
      <c r="C439" s="750"/>
      <c r="D439" s="873"/>
      <c r="E439" s="797"/>
      <c r="F439" s="873"/>
      <c r="G439" s="797"/>
      <c r="H439" s="865"/>
      <c r="I439" s="63" t="s">
        <v>538</v>
      </c>
      <c r="J439" s="877"/>
      <c r="K439" s="803"/>
      <c r="L439" s="750"/>
      <c r="M439" s="806"/>
      <c r="N439" s="797"/>
      <c r="O439" s="811"/>
      <c r="P439" s="816"/>
      <c r="Q439" s="816"/>
      <c r="R439" s="816"/>
      <c r="S439" s="744"/>
      <c r="T439" s="744"/>
      <c r="U439" s="744"/>
      <c r="V439" s="744"/>
      <c r="W439" s="744"/>
      <c r="X439" s="744"/>
      <c r="Y439" s="750"/>
      <c r="Z439" s="744"/>
      <c r="AA439" s="750"/>
      <c r="AB439" s="758"/>
      <c r="AC439" s="760"/>
      <c r="AD439" s="760"/>
      <c r="AE439" s="763"/>
      <c r="AF439" s="750"/>
      <c r="AG439" s="750"/>
      <c r="AH439" s="750"/>
      <c r="AI439" s="859"/>
      <c r="AJ439" s="1102" t="s">
        <v>797</v>
      </c>
      <c r="AK439" s="1105" t="s">
        <v>609</v>
      </c>
      <c r="AL439" s="1105" t="s">
        <v>610</v>
      </c>
      <c r="AM439" s="1108"/>
      <c r="AN439" s="1100"/>
      <c r="AO439" s="867"/>
      <c r="AP439" s="816"/>
      <c r="AQ439" s="816"/>
      <c r="AR439" s="816"/>
      <c r="AS439" s="816"/>
      <c r="AT439" s="816"/>
      <c r="AU439" s="816"/>
      <c r="AV439" s="816"/>
      <c r="AW439" s="816"/>
      <c r="AX439" s="816"/>
      <c r="AY439" s="816"/>
      <c r="AZ439" s="854"/>
      <c r="BA439" s="833"/>
      <c r="BB439" s="831"/>
      <c r="BC439" s="831"/>
      <c r="BD439" s="831"/>
      <c r="BE439" s="824"/>
    </row>
    <row r="440" spans="1:57" ht="18.75" customHeight="1" thickBot="1">
      <c r="A440" s="789"/>
      <c r="B440" s="783"/>
      <c r="C440" s="750"/>
      <c r="D440" s="873"/>
      <c r="E440" s="797"/>
      <c r="F440" s="873"/>
      <c r="G440" s="797"/>
      <c r="H440" s="746" t="s">
        <v>578</v>
      </c>
      <c r="I440" s="63" t="s">
        <v>538</v>
      </c>
      <c r="J440" s="877"/>
      <c r="K440" s="803"/>
      <c r="L440" s="750"/>
      <c r="M440" s="806"/>
      <c r="N440" s="797"/>
      <c r="O440" s="811"/>
      <c r="P440" s="816"/>
      <c r="Q440" s="816"/>
      <c r="R440" s="816"/>
      <c r="S440" s="744"/>
      <c r="T440" s="744"/>
      <c r="U440" s="744"/>
      <c r="V440" s="744"/>
      <c r="W440" s="744"/>
      <c r="X440" s="744"/>
      <c r="Y440" s="750"/>
      <c r="Z440" s="744"/>
      <c r="AA440" s="750"/>
      <c r="AB440" s="758"/>
      <c r="AC440" s="760"/>
      <c r="AD440" s="760"/>
      <c r="AE440" s="763"/>
      <c r="AF440" s="750"/>
      <c r="AG440" s="750"/>
      <c r="AH440" s="750"/>
      <c r="AI440" s="859"/>
      <c r="AJ440" s="1103"/>
      <c r="AK440" s="1106"/>
      <c r="AL440" s="1106"/>
      <c r="AM440" s="1085"/>
      <c r="AN440" s="1100"/>
      <c r="AO440" s="867"/>
      <c r="AP440" s="816"/>
      <c r="AQ440" s="816"/>
      <c r="AR440" s="816"/>
      <c r="AS440" s="816"/>
      <c r="AT440" s="816"/>
      <c r="AU440" s="816"/>
      <c r="AV440" s="816"/>
      <c r="AW440" s="816"/>
      <c r="AX440" s="816"/>
      <c r="AY440" s="816"/>
      <c r="AZ440" s="854"/>
      <c r="BA440" s="833"/>
      <c r="BB440" s="831"/>
      <c r="BC440" s="831"/>
      <c r="BD440" s="831"/>
      <c r="BE440" s="824"/>
    </row>
    <row r="441" spans="1:57" ht="9.75" customHeight="1" thickBot="1">
      <c r="A441" s="789"/>
      <c r="B441" s="783"/>
      <c r="C441" s="750"/>
      <c r="D441" s="873"/>
      <c r="E441" s="797"/>
      <c r="F441" s="873"/>
      <c r="G441" s="797"/>
      <c r="H441" s="746"/>
      <c r="I441" s="63" t="s">
        <v>538</v>
      </c>
      <c r="J441" s="877"/>
      <c r="K441" s="803"/>
      <c r="L441" s="750"/>
      <c r="M441" s="806"/>
      <c r="N441" s="797"/>
      <c r="O441" s="811"/>
      <c r="P441" s="816"/>
      <c r="Q441" s="816"/>
      <c r="R441" s="816"/>
      <c r="S441" s="744"/>
      <c r="T441" s="744"/>
      <c r="U441" s="744"/>
      <c r="V441" s="744"/>
      <c r="W441" s="744"/>
      <c r="X441" s="744"/>
      <c r="Y441" s="750"/>
      <c r="Z441" s="744"/>
      <c r="AA441" s="750"/>
      <c r="AB441" s="758"/>
      <c r="AC441" s="760"/>
      <c r="AD441" s="760"/>
      <c r="AE441" s="763"/>
      <c r="AF441" s="750"/>
      <c r="AG441" s="750"/>
      <c r="AH441" s="750"/>
      <c r="AI441" s="859"/>
      <c r="AJ441" s="1103"/>
      <c r="AK441" s="1106"/>
      <c r="AL441" s="1106"/>
      <c r="AM441" s="1085"/>
      <c r="AN441" s="1100"/>
      <c r="AO441" s="867"/>
      <c r="AP441" s="816"/>
      <c r="AQ441" s="816"/>
      <c r="AR441" s="816"/>
      <c r="AS441" s="816"/>
      <c r="AT441" s="816"/>
      <c r="AU441" s="816"/>
      <c r="AV441" s="816"/>
      <c r="AW441" s="816"/>
      <c r="AX441" s="816"/>
      <c r="AY441" s="816"/>
      <c r="AZ441" s="854"/>
      <c r="BA441" s="833"/>
      <c r="BB441" s="831"/>
      <c r="BC441" s="831"/>
      <c r="BD441" s="831"/>
      <c r="BE441" s="824"/>
    </row>
    <row r="442" spans="1:57" ht="18.75" customHeight="1" thickBot="1">
      <c r="A442" s="789"/>
      <c r="B442" s="783"/>
      <c r="C442" s="750"/>
      <c r="D442" s="873"/>
      <c r="E442" s="797"/>
      <c r="F442" s="873"/>
      <c r="G442" s="797"/>
      <c r="H442" s="746" t="s">
        <v>579</v>
      </c>
      <c r="I442" s="63" t="s">
        <v>538</v>
      </c>
      <c r="J442" s="877"/>
      <c r="K442" s="803"/>
      <c r="L442" s="750"/>
      <c r="M442" s="806"/>
      <c r="N442" s="797"/>
      <c r="O442" s="811"/>
      <c r="P442" s="816"/>
      <c r="Q442" s="816"/>
      <c r="R442" s="816"/>
      <c r="S442" s="744"/>
      <c r="T442" s="744"/>
      <c r="U442" s="744"/>
      <c r="V442" s="744"/>
      <c r="W442" s="744"/>
      <c r="X442" s="744"/>
      <c r="Y442" s="750"/>
      <c r="Z442" s="744"/>
      <c r="AA442" s="750"/>
      <c r="AB442" s="758"/>
      <c r="AC442" s="760"/>
      <c r="AD442" s="760"/>
      <c r="AE442" s="763"/>
      <c r="AF442" s="750"/>
      <c r="AG442" s="750"/>
      <c r="AH442" s="750"/>
      <c r="AI442" s="859"/>
      <c r="AJ442" s="1103"/>
      <c r="AK442" s="1106"/>
      <c r="AL442" s="1106"/>
      <c r="AM442" s="1085"/>
      <c r="AN442" s="1100"/>
    </row>
    <row r="443" spans="1:57" ht="12.75" customHeight="1" thickBot="1">
      <c r="A443" s="789"/>
      <c r="B443" s="783"/>
      <c r="C443" s="750"/>
      <c r="D443" s="873"/>
      <c r="E443" s="797"/>
      <c r="F443" s="873"/>
      <c r="G443" s="797"/>
      <c r="H443" s="746"/>
      <c r="I443" s="63" t="s">
        <v>538</v>
      </c>
      <c r="J443" s="877"/>
      <c r="K443" s="803"/>
      <c r="L443" s="750"/>
      <c r="M443" s="806"/>
      <c r="N443" s="797"/>
      <c r="O443" s="811"/>
      <c r="P443" s="816"/>
      <c r="Q443" s="816"/>
      <c r="R443" s="816"/>
      <c r="S443" s="744"/>
      <c r="T443" s="744"/>
      <c r="U443" s="744"/>
      <c r="V443" s="744"/>
      <c r="W443" s="744"/>
      <c r="X443" s="744"/>
      <c r="Y443" s="750"/>
      <c r="Z443" s="744"/>
      <c r="AA443" s="750"/>
      <c r="AB443" s="758"/>
      <c r="AC443" s="760"/>
      <c r="AD443" s="760"/>
      <c r="AE443" s="763"/>
      <c r="AF443" s="750"/>
      <c r="AG443" s="750"/>
      <c r="AH443" s="750"/>
      <c r="AI443" s="859"/>
      <c r="AJ443" s="1103"/>
      <c r="AK443" s="1106"/>
      <c r="AL443" s="1106"/>
      <c r="AM443" s="1085"/>
      <c r="AN443" s="1100"/>
    </row>
    <row r="444" spans="1:57" ht="18.75" customHeight="1" thickBot="1">
      <c r="A444" s="789"/>
      <c r="B444" s="783"/>
      <c r="C444" s="750"/>
      <c r="D444" s="873"/>
      <c r="E444" s="797"/>
      <c r="F444" s="873"/>
      <c r="G444" s="797"/>
      <c r="H444" s="746" t="s">
        <v>580</v>
      </c>
      <c r="I444" s="63" t="s">
        <v>538</v>
      </c>
      <c r="J444" s="877"/>
      <c r="K444" s="803"/>
      <c r="L444" s="750"/>
      <c r="M444" s="806"/>
      <c r="N444" s="797"/>
      <c r="O444" s="811"/>
      <c r="P444" s="816"/>
      <c r="Q444" s="816"/>
      <c r="R444" s="816"/>
      <c r="S444" s="744"/>
      <c r="T444" s="744"/>
      <c r="U444" s="744"/>
      <c r="V444" s="744"/>
      <c r="W444" s="744"/>
      <c r="X444" s="744"/>
      <c r="Y444" s="750"/>
      <c r="Z444" s="744"/>
      <c r="AA444" s="750"/>
      <c r="AB444" s="758"/>
      <c r="AC444" s="760"/>
      <c r="AD444" s="760"/>
      <c r="AE444" s="763"/>
      <c r="AF444" s="750"/>
      <c r="AG444" s="750"/>
      <c r="AH444" s="750"/>
      <c r="AI444" s="859"/>
      <c r="AJ444" s="1103"/>
      <c r="AK444" s="1106"/>
      <c r="AL444" s="1106"/>
      <c r="AM444" s="1085"/>
      <c r="AN444" s="1100"/>
    </row>
    <row r="445" spans="1:57" ht="12.75" customHeight="1" thickBot="1">
      <c r="A445" s="789"/>
      <c r="B445" s="783"/>
      <c r="C445" s="750"/>
      <c r="D445" s="873"/>
      <c r="E445" s="797"/>
      <c r="F445" s="873"/>
      <c r="G445" s="797"/>
      <c r="H445" s="746"/>
      <c r="I445" s="63" t="s">
        <v>538</v>
      </c>
      <c r="J445" s="877"/>
      <c r="K445" s="803"/>
      <c r="L445" s="750"/>
      <c r="M445" s="806"/>
      <c r="N445" s="797"/>
      <c r="O445" s="811"/>
      <c r="P445" s="816"/>
      <c r="Q445" s="816"/>
      <c r="R445" s="816"/>
      <c r="S445" s="744"/>
      <c r="T445" s="744"/>
      <c r="U445" s="744"/>
      <c r="V445" s="744"/>
      <c r="W445" s="744"/>
      <c r="X445" s="744"/>
      <c r="Y445" s="750"/>
      <c r="Z445" s="744"/>
      <c r="AA445" s="750"/>
      <c r="AB445" s="758"/>
      <c r="AC445" s="760"/>
      <c r="AD445" s="760"/>
      <c r="AE445" s="763"/>
      <c r="AF445" s="750"/>
      <c r="AG445" s="750"/>
      <c r="AH445" s="750"/>
      <c r="AI445" s="859"/>
      <c r="AJ445" s="1103"/>
      <c r="AK445" s="1106"/>
      <c r="AL445" s="1106"/>
      <c r="AM445" s="1085"/>
      <c r="AN445" s="1100"/>
    </row>
    <row r="446" spans="1:57" ht="14.25" customHeight="1" thickBot="1">
      <c r="A446" s="789"/>
      <c r="B446" s="783"/>
      <c r="C446" s="750"/>
      <c r="D446" s="873"/>
      <c r="E446" s="797"/>
      <c r="F446" s="873"/>
      <c r="G446" s="797"/>
      <c r="H446" s="864" t="s">
        <v>581</v>
      </c>
      <c r="I446" s="63" t="s">
        <v>538</v>
      </c>
      <c r="J446" s="877"/>
      <c r="K446" s="803"/>
      <c r="L446" s="750"/>
      <c r="M446" s="806"/>
      <c r="N446" s="797"/>
      <c r="O446" s="811"/>
      <c r="P446" s="816"/>
      <c r="Q446" s="816"/>
      <c r="R446" s="816"/>
      <c r="S446" s="744"/>
      <c r="T446" s="744"/>
      <c r="U446" s="744"/>
      <c r="V446" s="744"/>
      <c r="W446" s="744"/>
      <c r="X446" s="744"/>
      <c r="Y446" s="750"/>
      <c r="Z446" s="744"/>
      <c r="AA446" s="750"/>
      <c r="AB446" s="758"/>
      <c r="AC446" s="760"/>
      <c r="AD446" s="760"/>
      <c r="AE446" s="763"/>
      <c r="AF446" s="750"/>
      <c r="AG446" s="750"/>
      <c r="AH446" s="750"/>
      <c r="AI446" s="859"/>
      <c r="AJ446" s="1103"/>
      <c r="AK446" s="1106"/>
      <c r="AL446" s="1106"/>
      <c r="AM446" s="1085"/>
      <c r="AN446" s="1100"/>
    </row>
    <row r="447" spans="1:57" ht="13.5" customHeight="1" thickBot="1">
      <c r="A447" s="789"/>
      <c r="B447" s="783"/>
      <c r="C447" s="750"/>
      <c r="D447" s="873"/>
      <c r="E447" s="797"/>
      <c r="F447" s="873"/>
      <c r="G447" s="797"/>
      <c r="H447" s="865"/>
      <c r="I447" s="63" t="s">
        <v>538</v>
      </c>
      <c r="J447" s="877"/>
      <c r="K447" s="803"/>
      <c r="L447" s="750"/>
      <c r="M447" s="806"/>
      <c r="N447" s="797"/>
      <c r="O447" s="811"/>
      <c r="P447" s="816"/>
      <c r="Q447" s="816"/>
      <c r="R447" s="816"/>
      <c r="S447" s="744"/>
      <c r="T447" s="744"/>
      <c r="U447" s="744"/>
      <c r="V447" s="744"/>
      <c r="W447" s="744"/>
      <c r="X447" s="744"/>
      <c r="Y447" s="750"/>
      <c r="Z447" s="744"/>
      <c r="AA447" s="750"/>
      <c r="AB447" s="758"/>
      <c r="AC447" s="760"/>
      <c r="AD447" s="760"/>
      <c r="AE447" s="763"/>
      <c r="AF447" s="750"/>
      <c r="AG447" s="750"/>
      <c r="AH447" s="750"/>
      <c r="AI447" s="859"/>
      <c r="AJ447" s="1103"/>
      <c r="AK447" s="1106"/>
      <c r="AL447" s="1106"/>
      <c r="AM447" s="1085"/>
      <c r="AN447" s="1100"/>
    </row>
    <row r="448" spans="1:57" ht="15.75" customHeight="1" thickBot="1">
      <c r="A448" s="789"/>
      <c r="B448" s="783"/>
      <c r="C448" s="750"/>
      <c r="D448" s="873"/>
      <c r="E448" s="797"/>
      <c r="F448" s="873"/>
      <c r="G448" s="797"/>
      <c r="H448" s="879" t="s">
        <v>582</v>
      </c>
      <c r="I448" s="63" t="s">
        <v>538</v>
      </c>
      <c r="J448" s="877"/>
      <c r="K448" s="803"/>
      <c r="L448" s="750"/>
      <c r="M448" s="806"/>
      <c r="N448" s="797"/>
      <c r="O448" s="811"/>
      <c r="P448" s="816"/>
      <c r="Q448" s="816"/>
      <c r="R448" s="816"/>
      <c r="S448" s="744"/>
      <c r="T448" s="744"/>
      <c r="U448" s="744"/>
      <c r="V448" s="744"/>
      <c r="W448" s="744"/>
      <c r="X448" s="744"/>
      <c r="Y448" s="750"/>
      <c r="Z448" s="744"/>
      <c r="AA448" s="750"/>
      <c r="AB448" s="758"/>
      <c r="AC448" s="760"/>
      <c r="AD448" s="760"/>
      <c r="AE448" s="763"/>
      <c r="AF448" s="750"/>
      <c r="AG448" s="750"/>
      <c r="AH448" s="750"/>
      <c r="AI448" s="859"/>
      <c r="AJ448" s="1103"/>
      <c r="AK448" s="1106"/>
      <c r="AL448" s="1106"/>
      <c r="AM448" s="1085"/>
      <c r="AN448" s="1100"/>
    </row>
    <row r="449" spans="1:40" ht="15.75" thickBot="1">
      <c r="A449" s="790"/>
      <c r="B449" s="784"/>
      <c r="C449" s="765"/>
      <c r="D449" s="874"/>
      <c r="E449" s="798"/>
      <c r="F449" s="874"/>
      <c r="G449" s="798"/>
      <c r="H449" s="880"/>
      <c r="I449" s="63" t="s">
        <v>538</v>
      </c>
      <c r="J449" s="878"/>
      <c r="K449" s="804"/>
      <c r="L449" s="750"/>
      <c r="M449" s="807"/>
      <c r="N449" s="798"/>
      <c r="O449" s="811"/>
      <c r="P449" s="816"/>
      <c r="Q449" s="816"/>
      <c r="R449" s="816"/>
      <c r="S449" s="745"/>
      <c r="T449" s="745"/>
      <c r="U449" s="745"/>
      <c r="V449" s="745"/>
      <c r="W449" s="745"/>
      <c r="X449" s="745"/>
      <c r="Y449" s="765"/>
      <c r="Z449" s="745"/>
      <c r="AA449" s="765"/>
      <c r="AB449" s="759"/>
      <c r="AC449" s="760"/>
      <c r="AD449" s="760"/>
      <c r="AE449" s="764"/>
      <c r="AF449" s="765"/>
      <c r="AG449" s="765"/>
      <c r="AH449" s="750"/>
      <c r="AI449" s="860"/>
      <c r="AJ449" s="1104"/>
      <c r="AK449" s="1107"/>
      <c r="AL449" s="1107"/>
      <c r="AM449" s="1109"/>
      <c r="AN449" s="1101"/>
    </row>
    <row r="450" spans="1:40" ht="15" customHeight="1" thickBot="1">
      <c r="A450" s="871">
        <v>16</v>
      </c>
      <c r="B450" s="1116" t="s">
        <v>788</v>
      </c>
      <c r="C450" s="750" t="s">
        <v>798</v>
      </c>
      <c r="D450" s="872" t="s">
        <v>533</v>
      </c>
      <c r="E450" s="796" t="s">
        <v>799</v>
      </c>
      <c r="F450" s="875" t="s">
        <v>800</v>
      </c>
      <c r="G450" s="796" t="s">
        <v>536</v>
      </c>
      <c r="H450" s="40" t="s">
        <v>537</v>
      </c>
      <c r="I450" s="63" t="s">
        <v>538</v>
      </c>
      <c r="J450" s="876">
        <f>COUNTIF(I450:I475,[3]DATOS!$D$24)</f>
        <v>26</v>
      </c>
      <c r="K450" s="803" t="str">
        <f>+IF(AND(J450&lt;6,J450&gt;0),"Moderado",IF(AND(J450&lt;12,J450&gt;5),"Mayor",IF(AND(J450&lt;20,J450&gt;11),"Catastrófico","Responda las Preguntas de Impacto")))</f>
        <v>Responda las Preguntas de Impacto</v>
      </c>
      <c r="L450" s="749" t="str">
        <f>IF(AND(EXACT(G450,"Rara vez"),(EXACT(K450,"Moderado"))),"Moderado",IF(AND(EXACT(G450,"Rara vez"),(EXACT(K450,"Mayor"))),"Alto",IF(AND(EXACT(G450,"Rara vez"),(EXACT(K450,"Catastrófico"))),"Extremo",IF(AND(EXACT(G450,"Improbable"),(EXACT(K450,"Moderado"))),"Moderado",IF(AND(EXACT(G450,"Improbable"),(EXACT(K450,"Mayor"))),"Alto",IF(AND(EXACT(G450,"Improbable"),(EXACT(K450,"Catastrófico"))),"Extremo",IF(AND(EXACT(G450,"Posible"),(EXACT(K450,"Moderado"))),"Alto",IF(AND(EXACT(G450,"Posible"),(EXACT(K450,"Mayor"))),"Extremo",IF(AND(EXACT(G450,"Posible"),(EXACT(K450,"Catastrófico"))),"Extremo",IF(AND(EXACT(G450,"Probable"),(EXACT(K450,"Moderado"))),"Alto",IF(AND(EXACT(G450,"Probable"),(EXACT(K450,"Mayor"))),"Extremo",IF(AND(EXACT(G450,"Probable"),(EXACT(K450,"Catastrófico"))),"Extremo",IF(AND(EXACT(G450,"Casi Seguro"),(EXACT(K450,"Moderado"))),"Extremo",IF(AND(EXACT(G450,"Casi Seguro"),(EXACT(K450,"Mayor"))),"Extremo",IF(AND(EXACT(G450,"Casi Seguro"),(EXACT(K450,"Catastrófico"))),"Extremo","")))))))))))))))</f>
        <v/>
      </c>
      <c r="M450" s="805" t="str">
        <f>IF(EXACT(L450,"Bajo"),"Evitar el Riesgo, Reducir el Riesgo, Compartir el Riesg",IF(EXACT(L450,"Moderado"),"Evitar el Riesgo, Reducir el Riesgo, Compartir el Riesgo",IF(EXACT(L450,"Alto"),"Evitar el Riesgo, Reducir el Riesgo, Compartir el Riesgo",IF(EXACT(L450,"extremo"),"Evitar el Riesgo, Reducir el Riesgo, Compartir el Riesgo",""))))</f>
        <v/>
      </c>
      <c r="N450" s="796" t="s">
        <v>801</v>
      </c>
      <c r="O450" s="751" t="s">
        <v>540</v>
      </c>
      <c r="P450" s="25" t="s">
        <v>541</v>
      </c>
      <c r="Q450" s="22" t="s">
        <v>542</v>
      </c>
      <c r="R450" s="25">
        <f>+IFERROR(VLOOKUP(Q450,[15]DATOS!$E$2:$F$17,2,FALSE),"")</f>
        <v>15</v>
      </c>
      <c r="S450" s="753">
        <f>SUM(R450:R457)</f>
        <v>100</v>
      </c>
      <c r="T450" s="753" t="str">
        <f>+IF(AND(S450&lt;=100,S450&gt;=96),"Fuerte",IF(AND(S450&lt;=95,S450&gt;=86),"Moderado",IF(AND(S450&lt;=85,J450&gt;=0),"Débil"," ")))</f>
        <v>Fuerte</v>
      </c>
      <c r="U450" s="753" t="s">
        <v>543</v>
      </c>
      <c r="V450" s="753" t="str">
        <f>IF(AND(EXACT(T450,"Fuerte"),(EXACT(U450,"Fuerte"))),"Fuerte",IF(AND(EXACT(T450,"Fuerte"),(EXACT(U450,"Moderado"))),"Moderado",IF(AND(EXACT(T450,"Fuerte"),(EXACT(U450,"Débil"))),"Débil",IF(AND(EXACT(T450,"Moderado"),(EXACT(U450,"Fuerte"))),"Moderado",IF(AND(EXACT(T450,"Moderado"),(EXACT(U450,"Moderado"))),"Moderado",IF(AND(EXACT(T450,"Moderado"),(EXACT(U450,"Débil"))),"Débil",IF(AND(EXACT(T450,"Débil"),(EXACT(U450,"Fuerte"))),"Débil",IF(AND(EXACT(T450,"Débil"),(EXACT(U450,"Moderado"))),"Débil",IF(AND(EXACT(T450,"Débil"),(EXACT(U450,"Débil"))),"Débil",)))))))))</f>
        <v>Fuerte</v>
      </c>
      <c r="W450" s="753">
        <f>IF(V450="Fuerte",100,IF(V450="Moderado",50,IF(V450="Débil",0)))</f>
        <v>100</v>
      </c>
      <c r="X450" s="744">
        <f>AVERAGE(W450:W475)</f>
        <v>100</v>
      </c>
      <c r="Y450" s="857" t="s">
        <v>802</v>
      </c>
      <c r="Z450" s="744" t="s">
        <v>597</v>
      </c>
      <c r="AA450" s="883" t="s">
        <v>803</v>
      </c>
      <c r="AB450" s="758" t="str">
        <f>+IF(X450=100,"Fuerte",IF(AND(X450&lt;=99,X450&gt;=50),"Moderado",IF(X450&lt;50,"Débil"," ")))</f>
        <v>Fuerte</v>
      </c>
      <c r="AC450" s="760" t="s">
        <v>547</v>
      </c>
      <c r="AD450" s="760" t="s">
        <v>547</v>
      </c>
      <c r="AE450" s="885" t="str">
        <f>IF(AND(OR(AD450="Directamente",AD450="Indirectamente",AD450="No Disminuye"),(AB450="Fuerte"),(AC450="Directamente"),(OR(G450="Rara vez",G450="Improbable",G450="Posible"))),"Rara vez",IF(AND(OR(AD450="Directamente",AD450="Indirectamente",AD450="No Disminuye"),(AB450="Fuerte"),(AC450="Directamente"),(G450="Probable")),"Improbable",IF(AND(OR(AD450="Directamente",AD450="Indirectamente",AD450="No Disminuye"),(AB450="Fuerte"),(AC450="Directamente"),(G450="Casi Seguro")),"Posible",IF(AND(AD450="Directamente",AC450="No disminuye",AB450="Fuerte"),G450,IF(AND(OR(AD450="Directamente",AD450="Indirectamente",AD450="No Disminuye"),AB450="Moderado",AC450="Directamente",(OR(G450="Rara vez",G450="Improbable"))),"Rara vez",IF(AND(OR(AD450="Directamente",AD450="Indirectamente",AD450="No Disminuye"),(AB450="Moderado"),(AC450="Directamente"),(G450="Posible")),"Improbable",IF(AND(OR(AD450="Directamente",AD450="Indirectamente",AD450="No Disminuye"),(AB450="Moderado"),(AC450="Directamente"),(G450="Probable")),"Posible",IF(AND(OR(AD450="Directamente",AD450="Indirectamente",AD450="No Disminuye"),(AB450="Moderado"),(AC450="Directamente"),(G450="Casi Seguro")),"Probable",IF(AND(AD450="Directamente",AC450="No disminuye",AB450="Moderado"),G450,IF(AB450="Débil",G450," ESTA COMBINACION NO ESTÁ CONTEMPLADA EN LA METODOLOGÍA "))))))))))</f>
        <v>Rara vez</v>
      </c>
      <c r="AF450" s="750" t="str">
        <f>IF(AND(OR(AD450="Directamente",AD450="Indirectamente",AD450="No Disminuye"),AB450="Moderado",AC450="Directamente",(OR(G450="Raro",G450="Improbable"))),"Raro",IF(AND(OR(AD450="Directamente",AD450="Indirectamente",AD450="No Disminuye"),(AB450="Moderado"),(AC450="Directamente"),(G450="Posible")),"Improbable",IF(AND(OR(AD450="Directamente",AD450="Indirectamente",AD450="No Disminuye"),(AB450="Moderado"),(AC450="Directamente"),(G450="Probable")),"Posible",IF(AND(OR(AD450="Directamente",AD450="Indirectamente",AD450="No Disminuye"),(AB450="Moderado"),(AC450="Directamente"),(G450="Casi Seguro")),"Probable",IF(AND(AD450="Directamente",AC450="No disminuye",AB450="Moderado"),G450," ")))))</f>
        <v xml:space="preserve"> </v>
      </c>
      <c r="AG450" s="750" t="str">
        <f>K450</f>
        <v>Responda las Preguntas de Impacto</v>
      </c>
      <c r="AH450" s="749" t="str">
        <f>IF(AND(EXACT(AE450,"Rara vez"),(EXACT(AG450,"Moderado"))),"Moderado",IF(AND(EXACT(AE450,"Rara vez"),(EXACT(AG450,"Mayor"))),"Alto",IF(AND(EXACT(AE450,"Rara vez"),(EXACT(AG450,"Catastrófico"))),"Extremo",IF(AND(EXACT(AE450,"Improbable"),(EXACT(AG450,"Moderado"))),"Moderado",IF(AND(EXACT(AE450,"Improbable"),(EXACT(AG450,"Mayor"))),"Alto",IF(AND(EXACT(AE450,"Improbable"),(EXACT(AG450,"Catastrófico"))),"Extremo",IF(AND(EXACT(AE450,"Posible"),(EXACT(AG450,"Moderado"))),"Alto",IF(AND(EXACT(AE450,"Posible"),(EXACT(AG450,"Mayor"))),"Extremo",IF(AND(EXACT(AE450,"Posible"),(EXACT(AG450,"Catastrófico"))),"Extremo",IF(AND(EXACT(AE450,"Probable"),(EXACT(AG450,"Moderado"))),"Alto",IF(AND(EXACT(AE450,"Probable"),(EXACT(AG450,"Mayor"))),"Extremo",IF(AND(EXACT(AE450,"Probable"),(EXACT(AG450,"Catastrófico"))),"Extremo",IF(AND(EXACT(AE450,"Casi Seguro"),(EXACT(AG450,"Moderado"))),"Extremo",IF(AND(EXACT(AE450,"Casi Seguro"),(EXACT(AG450,"Mayor"))),"Extremo",IF(AND(EXACT(AE450,"Casi Seguro"),(EXACT(AG450,"Catastrófico"))),"Extremo","")))))))))))))))</f>
        <v/>
      </c>
      <c r="AI450" s="766" t="str">
        <f>IF(EXACT(AH450,"Bajo"),"Evitar el Riesgo, Reducir el Riesgo, Compartir el Riesgo",IF(EXACT(AH450,"Moderado"),"Evitar el Riesgo, Reducir el Riesgo, Compartir el Riesgo",IF(EXACT(AH450,"Alto"),"Evitar el Riesgo, Reducir el Riesgo, Compartir el Riesgo",IF(EXACT(AH450,"Extremo"),"Evitar el Riesgo, Reducir el Riesgo, Compartir el Riesgo",""))))</f>
        <v/>
      </c>
      <c r="AJ450" s="829" t="s">
        <v>804</v>
      </c>
      <c r="AK450" s="772">
        <v>43466</v>
      </c>
      <c r="AL450" s="772">
        <v>43830</v>
      </c>
      <c r="AM450" s="861" t="s">
        <v>805</v>
      </c>
      <c r="AN450" s="863" t="s">
        <v>806</v>
      </c>
    </row>
    <row r="451" spans="1:40" ht="15.75" thickBot="1">
      <c r="A451" s="789"/>
      <c r="B451" s="783"/>
      <c r="C451" s="750"/>
      <c r="D451" s="873"/>
      <c r="E451" s="797"/>
      <c r="F451" s="873"/>
      <c r="G451" s="797"/>
      <c r="H451" s="24" t="s">
        <v>552</v>
      </c>
      <c r="I451" s="63" t="s">
        <v>538</v>
      </c>
      <c r="J451" s="877"/>
      <c r="K451" s="803"/>
      <c r="L451" s="750"/>
      <c r="M451" s="806"/>
      <c r="N451" s="797"/>
      <c r="O451" s="811"/>
      <c r="P451" s="26" t="s">
        <v>553</v>
      </c>
      <c r="Q451" s="22" t="s">
        <v>554</v>
      </c>
      <c r="R451" s="26">
        <f>+IFERROR(VLOOKUP(Q451,[15]DATOS!$E$2:$F$17,2,FALSE),"")</f>
        <v>15</v>
      </c>
      <c r="S451" s="816"/>
      <c r="T451" s="816"/>
      <c r="U451" s="816"/>
      <c r="V451" s="816"/>
      <c r="W451" s="816"/>
      <c r="X451" s="744"/>
      <c r="Y451" s="857"/>
      <c r="Z451" s="744"/>
      <c r="AA451" s="883"/>
      <c r="AB451" s="758"/>
      <c r="AC451" s="760"/>
      <c r="AD451" s="760"/>
      <c r="AE451" s="763"/>
      <c r="AF451" s="750"/>
      <c r="AG451" s="750"/>
      <c r="AH451" s="750"/>
      <c r="AI451" s="767"/>
      <c r="AJ451" s="830"/>
      <c r="AK451" s="772"/>
      <c r="AL451" s="772"/>
      <c r="AM451" s="861"/>
      <c r="AN451" s="863"/>
    </row>
    <row r="452" spans="1:40" ht="15.75" thickBot="1">
      <c r="A452" s="789"/>
      <c r="B452" s="783"/>
      <c r="C452" s="750"/>
      <c r="D452" s="873"/>
      <c r="E452" s="797"/>
      <c r="F452" s="873"/>
      <c r="G452" s="797"/>
      <c r="H452" s="24" t="s">
        <v>555</v>
      </c>
      <c r="I452" s="63" t="s">
        <v>538</v>
      </c>
      <c r="J452" s="877"/>
      <c r="K452" s="803"/>
      <c r="L452" s="750"/>
      <c r="M452" s="806"/>
      <c r="N452" s="797"/>
      <c r="O452" s="811"/>
      <c r="P452" s="26" t="s">
        <v>556</v>
      </c>
      <c r="Q452" s="22" t="s">
        <v>557</v>
      </c>
      <c r="R452" s="26">
        <f>+IFERROR(VLOOKUP(Q452,[15]DATOS!$E$2:$F$17,2,FALSE),"")</f>
        <v>15</v>
      </c>
      <c r="S452" s="816"/>
      <c r="T452" s="816"/>
      <c r="U452" s="816"/>
      <c r="V452" s="816"/>
      <c r="W452" s="816"/>
      <c r="X452" s="744"/>
      <c r="Y452" s="857"/>
      <c r="Z452" s="744"/>
      <c r="AA452" s="883"/>
      <c r="AB452" s="758"/>
      <c r="AC452" s="760"/>
      <c r="AD452" s="760"/>
      <c r="AE452" s="763"/>
      <c r="AF452" s="750"/>
      <c r="AG452" s="750"/>
      <c r="AH452" s="750"/>
      <c r="AI452" s="767"/>
      <c r="AJ452" s="830"/>
      <c r="AK452" s="772"/>
      <c r="AL452" s="772"/>
      <c r="AM452" s="861"/>
      <c r="AN452" s="863"/>
    </row>
    <row r="453" spans="1:40" ht="15.75" thickBot="1">
      <c r="A453" s="789"/>
      <c r="B453" s="783"/>
      <c r="C453" s="750"/>
      <c r="D453" s="873"/>
      <c r="E453" s="797"/>
      <c r="F453" s="873"/>
      <c r="G453" s="797"/>
      <c r="H453" s="24" t="s">
        <v>558</v>
      </c>
      <c r="I453" s="63" t="s">
        <v>538</v>
      </c>
      <c r="J453" s="877"/>
      <c r="K453" s="803"/>
      <c r="L453" s="750"/>
      <c r="M453" s="806"/>
      <c r="N453" s="797"/>
      <c r="O453" s="811"/>
      <c r="P453" s="26" t="s">
        <v>560</v>
      </c>
      <c r="Q453" s="22" t="s">
        <v>561</v>
      </c>
      <c r="R453" s="26">
        <f>+IFERROR(VLOOKUP(Q453,[15]DATOS!$E$2:$F$17,2,FALSE),"")</f>
        <v>15</v>
      </c>
      <c r="S453" s="816"/>
      <c r="T453" s="816"/>
      <c r="U453" s="816"/>
      <c r="V453" s="816"/>
      <c r="W453" s="816"/>
      <c r="X453" s="744"/>
      <c r="Y453" s="857"/>
      <c r="Z453" s="744"/>
      <c r="AA453" s="883"/>
      <c r="AB453" s="758"/>
      <c r="AC453" s="760"/>
      <c r="AD453" s="760"/>
      <c r="AE453" s="763"/>
      <c r="AF453" s="750"/>
      <c r="AG453" s="750"/>
      <c r="AH453" s="750"/>
      <c r="AI453" s="767"/>
      <c r="AJ453" s="830"/>
      <c r="AK453" s="772"/>
      <c r="AL453" s="772"/>
      <c r="AM453" s="861"/>
      <c r="AN453" s="863"/>
    </row>
    <row r="454" spans="1:40" ht="15.75" thickBot="1">
      <c r="A454" s="789"/>
      <c r="B454" s="783"/>
      <c r="C454" s="750"/>
      <c r="D454" s="873"/>
      <c r="E454" s="797"/>
      <c r="F454" s="873"/>
      <c r="G454" s="797"/>
      <c r="H454" s="24" t="s">
        <v>562</v>
      </c>
      <c r="I454" s="63" t="s">
        <v>538</v>
      </c>
      <c r="J454" s="877"/>
      <c r="K454" s="803"/>
      <c r="L454" s="750"/>
      <c r="M454" s="806"/>
      <c r="N454" s="797"/>
      <c r="O454" s="811"/>
      <c r="P454" s="26" t="s">
        <v>563</v>
      </c>
      <c r="Q454" s="22" t="s">
        <v>564</v>
      </c>
      <c r="R454" s="26">
        <f>+IFERROR(VLOOKUP(Q454,[15]DATOS!$E$2:$F$17,2,FALSE),"")</f>
        <v>15</v>
      </c>
      <c r="S454" s="816"/>
      <c r="T454" s="816"/>
      <c r="U454" s="816"/>
      <c r="V454" s="816"/>
      <c r="W454" s="816"/>
      <c r="X454" s="744"/>
      <c r="Y454" s="857"/>
      <c r="Z454" s="744"/>
      <c r="AA454" s="883"/>
      <c r="AB454" s="758"/>
      <c r="AC454" s="760"/>
      <c r="AD454" s="760"/>
      <c r="AE454" s="763"/>
      <c r="AF454" s="750"/>
      <c r="AG454" s="750"/>
      <c r="AH454" s="750"/>
      <c r="AI454" s="767"/>
      <c r="AJ454" s="830"/>
      <c r="AK454" s="772"/>
      <c r="AL454" s="772"/>
      <c r="AM454" s="861"/>
      <c r="AN454" s="863"/>
    </row>
    <row r="455" spans="1:40" ht="15.75" thickBot="1">
      <c r="A455" s="789"/>
      <c r="B455" s="783"/>
      <c r="C455" s="750"/>
      <c r="D455" s="873"/>
      <c r="E455" s="797"/>
      <c r="F455" s="873"/>
      <c r="G455" s="797"/>
      <c r="H455" s="24" t="s">
        <v>565</v>
      </c>
      <c r="I455" s="63" t="s">
        <v>538</v>
      </c>
      <c r="J455" s="877"/>
      <c r="K455" s="803"/>
      <c r="L455" s="750"/>
      <c r="M455" s="806"/>
      <c r="N455" s="797"/>
      <c r="O455" s="811"/>
      <c r="P455" s="27" t="s">
        <v>566</v>
      </c>
      <c r="Q455" s="22" t="s">
        <v>567</v>
      </c>
      <c r="R455" s="26">
        <f>+IFERROR(VLOOKUP(Q455,[15]DATOS!$E$2:$F$17,2,FALSE),"")</f>
        <v>15</v>
      </c>
      <c r="S455" s="816"/>
      <c r="T455" s="816"/>
      <c r="U455" s="816"/>
      <c r="V455" s="816"/>
      <c r="W455" s="816"/>
      <c r="X455" s="744"/>
      <c r="Y455" s="857"/>
      <c r="Z455" s="744"/>
      <c r="AA455" s="883"/>
      <c r="AB455" s="758"/>
      <c r="AC455" s="760"/>
      <c r="AD455" s="760"/>
      <c r="AE455" s="763"/>
      <c r="AF455" s="750"/>
      <c r="AG455" s="750"/>
      <c r="AH455" s="750"/>
      <c r="AI455" s="767"/>
      <c r="AJ455" s="830"/>
      <c r="AK455" s="772"/>
      <c r="AL455" s="772"/>
      <c r="AM455" s="861"/>
      <c r="AN455" s="863"/>
    </row>
    <row r="456" spans="1:40" ht="15.75" thickBot="1">
      <c r="A456" s="789"/>
      <c r="B456" s="783"/>
      <c r="C456" s="750"/>
      <c r="D456" s="873"/>
      <c r="E456" s="797"/>
      <c r="F456" s="873"/>
      <c r="G456" s="797"/>
      <c r="H456" s="24" t="s">
        <v>568</v>
      </c>
      <c r="I456" s="63" t="s">
        <v>538</v>
      </c>
      <c r="J456" s="877"/>
      <c r="K456" s="803"/>
      <c r="L456" s="750"/>
      <c r="M456" s="806"/>
      <c r="N456" s="797"/>
      <c r="O456" s="811"/>
      <c r="P456" s="26" t="s">
        <v>569</v>
      </c>
      <c r="Q456" s="26" t="s">
        <v>570</v>
      </c>
      <c r="R456" s="26">
        <f>+IFERROR(VLOOKUP(Q456,[15]DATOS!$E$2:$F$17,2,FALSE),"")</f>
        <v>10</v>
      </c>
      <c r="S456" s="816"/>
      <c r="T456" s="816"/>
      <c r="U456" s="816"/>
      <c r="V456" s="816"/>
      <c r="W456" s="816"/>
      <c r="X456" s="744"/>
      <c r="Y456" s="857"/>
      <c r="Z456" s="744"/>
      <c r="AA456" s="883"/>
      <c r="AB456" s="758"/>
      <c r="AC456" s="760"/>
      <c r="AD456" s="760"/>
      <c r="AE456" s="763"/>
      <c r="AF456" s="750"/>
      <c r="AG456" s="750"/>
      <c r="AH456" s="750"/>
      <c r="AI456" s="767"/>
      <c r="AJ456" s="830"/>
      <c r="AK456" s="772"/>
      <c r="AL456" s="772"/>
      <c r="AM456" s="861"/>
      <c r="AN456" s="863"/>
    </row>
    <row r="457" spans="1:40" ht="30.75" thickBot="1">
      <c r="A457" s="789"/>
      <c r="B457" s="783"/>
      <c r="C457" s="750"/>
      <c r="D457" s="873"/>
      <c r="E457" s="797"/>
      <c r="F457" s="873"/>
      <c r="G457" s="797"/>
      <c r="H457" s="24" t="s">
        <v>571</v>
      </c>
      <c r="I457" s="63" t="s">
        <v>538</v>
      </c>
      <c r="J457" s="877"/>
      <c r="K457" s="803"/>
      <c r="L457" s="750"/>
      <c r="M457" s="806"/>
      <c r="N457" s="886"/>
      <c r="O457" s="780"/>
      <c r="P457" s="23"/>
      <c r="Q457" s="27"/>
      <c r="R457" s="27"/>
      <c r="S457" s="816"/>
      <c r="T457" s="816"/>
      <c r="U457" s="816"/>
      <c r="V457" s="816"/>
      <c r="W457" s="816"/>
      <c r="X457" s="744"/>
      <c r="Y457" s="1115"/>
      <c r="Z457" s="753"/>
      <c r="AA457" s="884"/>
      <c r="AB457" s="758"/>
      <c r="AC457" s="760"/>
      <c r="AD457" s="760"/>
      <c r="AE457" s="763"/>
      <c r="AF457" s="750"/>
      <c r="AG457" s="750"/>
      <c r="AH457" s="750"/>
      <c r="AI457" s="767"/>
      <c r="AJ457" s="830"/>
      <c r="AK457" s="773"/>
      <c r="AL457" s="773"/>
      <c r="AM457" s="829"/>
      <c r="AN457" s="863"/>
    </row>
    <row r="458" spans="1:40" ht="15.75" thickBot="1">
      <c r="A458" s="789"/>
      <c r="B458" s="783"/>
      <c r="C458" s="750"/>
      <c r="D458" s="873"/>
      <c r="E458" s="797"/>
      <c r="F458" s="873"/>
      <c r="G458" s="797"/>
      <c r="H458" s="24" t="s">
        <v>572</v>
      </c>
      <c r="I458" s="63" t="s">
        <v>538</v>
      </c>
      <c r="J458" s="877"/>
      <c r="K458" s="803"/>
      <c r="L458" s="750"/>
      <c r="M458" s="806"/>
      <c r="N458" s="46"/>
      <c r="O458" s="811"/>
      <c r="P458" s="26" t="s">
        <v>541</v>
      </c>
      <c r="Q458" s="22" t="s">
        <v>542</v>
      </c>
      <c r="R458" s="26">
        <f>+IFERROR(VLOOKUP(Q458,[15]DATOS!$E$2:$F$17,2,FALSE),"")</f>
        <v>15</v>
      </c>
      <c r="S458" s="744">
        <f>SUM(R458:R467)</f>
        <v>100</v>
      </c>
      <c r="T458" s="743" t="str">
        <f>+IF(AND(S458&lt;=100,S458&gt;=96),"Fuerte",IF(AND(S458&lt;=95,S458&gt;=86),"Moderado",IF(AND(S458&lt;=85,J458&gt;=0),"Débil"," ")))</f>
        <v>Fuerte</v>
      </c>
      <c r="U458" s="743" t="s">
        <v>543</v>
      </c>
      <c r="V458" s="743" t="str">
        <f>IF(AND(EXACT(T458,"Fuerte"),(EXACT(U458,"Fuerte"))),"Fuerte",IF(AND(EXACT(T458,"Fuerte"),(EXACT(U458,"Moderado"))),"Moderado",IF(AND(EXACT(T458,"Fuerte"),(EXACT(U458,"Débil"))),"Débil",IF(AND(EXACT(T458,"Moderado"),(EXACT(U458,"Fuerte"))),"Moderado",IF(AND(EXACT(T458,"Moderado"),(EXACT(U458,"Moderado"))),"Moderado",IF(AND(EXACT(T458,"Moderado"),(EXACT(U458,"Débil"))),"Débil",IF(AND(EXACT(T458,"Débil"),(EXACT(U458,"Fuerte"))),"Débil",IF(AND(EXACT(T458,"Débil"),(EXACT(U458,"Moderado"))),"Débil",IF(AND(EXACT(T458,"Débil"),(EXACT(U458,"Débil"))),"Débil",)))))))))</f>
        <v>Fuerte</v>
      </c>
      <c r="W458" s="743"/>
      <c r="X458" s="744"/>
      <c r="Y458" s="780"/>
      <c r="Z458" s="781"/>
      <c r="AA458" s="780"/>
      <c r="AB458" s="758"/>
      <c r="AC458" s="760"/>
      <c r="AD458" s="760"/>
      <c r="AE458" s="763"/>
      <c r="AF458" s="750"/>
      <c r="AG458" s="750"/>
      <c r="AH458" s="750"/>
      <c r="AI458" s="767"/>
      <c r="AJ458" s="770"/>
      <c r="AK458" s="866"/>
      <c r="AL458" s="866"/>
      <c r="AM458" s="792"/>
      <c r="AN458" s="863"/>
    </row>
    <row r="459" spans="1:40" ht="15.75" thickBot="1">
      <c r="A459" s="789"/>
      <c r="B459" s="783"/>
      <c r="C459" s="750"/>
      <c r="D459" s="873"/>
      <c r="E459" s="797"/>
      <c r="F459" s="873"/>
      <c r="G459" s="797"/>
      <c r="H459" s="24" t="s">
        <v>573</v>
      </c>
      <c r="I459" s="63" t="s">
        <v>538</v>
      </c>
      <c r="J459" s="877"/>
      <c r="K459" s="803"/>
      <c r="L459" s="750"/>
      <c r="M459" s="806"/>
      <c r="N459" s="47"/>
      <c r="O459" s="811"/>
      <c r="P459" s="26" t="s">
        <v>553</v>
      </c>
      <c r="Q459" s="22" t="s">
        <v>554</v>
      </c>
      <c r="R459" s="26">
        <f>+IFERROR(VLOOKUP(Q459,[15]DATOS!$E$2:$F$17,2,FALSE),"")</f>
        <v>15</v>
      </c>
      <c r="S459" s="744"/>
      <c r="T459" s="744"/>
      <c r="U459" s="744"/>
      <c r="V459" s="744"/>
      <c r="W459" s="744"/>
      <c r="X459" s="744"/>
      <c r="Y459" s="750"/>
      <c r="Z459" s="744"/>
      <c r="AA459" s="750"/>
      <c r="AB459" s="758"/>
      <c r="AC459" s="760"/>
      <c r="AD459" s="760"/>
      <c r="AE459" s="763"/>
      <c r="AF459" s="750"/>
      <c r="AG459" s="750"/>
      <c r="AH459" s="750"/>
      <c r="AI459" s="767"/>
      <c r="AJ459" s="770"/>
      <c r="AK459" s="866"/>
      <c r="AL459" s="866"/>
      <c r="AM459" s="792"/>
      <c r="AN459" s="863"/>
    </row>
    <row r="460" spans="1:40" ht="15.75" thickBot="1">
      <c r="A460" s="789"/>
      <c r="B460" s="783"/>
      <c r="C460" s="750"/>
      <c r="D460" s="873"/>
      <c r="E460" s="797"/>
      <c r="F460" s="873"/>
      <c r="G460" s="797"/>
      <c r="H460" s="24" t="s">
        <v>574</v>
      </c>
      <c r="I460" s="63" t="s">
        <v>538</v>
      </c>
      <c r="J460" s="877"/>
      <c r="K460" s="803"/>
      <c r="L460" s="750"/>
      <c r="M460" s="806"/>
      <c r="N460" s="47"/>
      <c r="O460" s="811"/>
      <c r="P460" s="26" t="s">
        <v>556</v>
      </c>
      <c r="Q460" s="22" t="s">
        <v>557</v>
      </c>
      <c r="R460" s="26">
        <f>+IFERROR(VLOOKUP(Q460,[15]DATOS!$E$2:$F$17,2,FALSE),"")</f>
        <v>15</v>
      </c>
      <c r="S460" s="744"/>
      <c r="T460" s="744"/>
      <c r="U460" s="744"/>
      <c r="V460" s="744"/>
      <c r="W460" s="744"/>
      <c r="X460" s="744"/>
      <c r="Y460" s="750"/>
      <c r="Z460" s="744"/>
      <c r="AA460" s="750"/>
      <c r="AB460" s="758"/>
      <c r="AC460" s="760"/>
      <c r="AD460" s="760"/>
      <c r="AE460" s="763"/>
      <c r="AF460" s="750"/>
      <c r="AG460" s="750"/>
      <c r="AH460" s="750"/>
      <c r="AI460" s="767"/>
      <c r="AJ460" s="770"/>
      <c r="AK460" s="866"/>
      <c r="AL460" s="866"/>
      <c r="AM460" s="792"/>
      <c r="AN460" s="863"/>
    </row>
    <row r="461" spans="1:40" ht="15.75" thickBot="1">
      <c r="A461" s="789"/>
      <c r="B461" s="783"/>
      <c r="C461" s="750"/>
      <c r="D461" s="873"/>
      <c r="E461" s="797"/>
      <c r="F461" s="873"/>
      <c r="G461" s="797"/>
      <c r="H461" s="24" t="s">
        <v>575</v>
      </c>
      <c r="I461" s="63" t="s">
        <v>538</v>
      </c>
      <c r="J461" s="877"/>
      <c r="K461" s="803"/>
      <c r="L461" s="750"/>
      <c r="M461" s="806"/>
      <c r="N461" s="47"/>
      <c r="O461" s="811"/>
      <c r="P461" s="26" t="s">
        <v>560</v>
      </c>
      <c r="Q461" s="22" t="s">
        <v>561</v>
      </c>
      <c r="R461" s="26">
        <f>+IFERROR(VLOOKUP(Q461,[15]DATOS!$E$2:$F$17,2,FALSE),"")</f>
        <v>15</v>
      </c>
      <c r="S461" s="744"/>
      <c r="T461" s="744"/>
      <c r="U461" s="744"/>
      <c r="V461" s="744"/>
      <c r="W461" s="744"/>
      <c r="X461" s="744"/>
      <c r="Y461" s="750"/>
      <c r="Z461" s="744"/>
      <c r="AA461" s="750"/>
      <c r="AB461" s="758"/>
      <c r="AC461" s="760"/>
      <c r="AD461" s="760"/>
      <c r="AE461" s="763"/>
      <c r="AF461" s="750"/>
      <c r="AG461" s="750"/>
      <c r="AH461" s="750"/>
      <c r="AI461" s="767"/>
      <c r="AJ461" s="770"/>
      <c r="AK461" s="866"/>
      <c r="AL461" s="866"/>
      <c r="AM461" s="792"/>
      <c r="AN461" s="863"/>
    </row>
    <row r="462" spans="1:40" ht="15.75" thickBot="1">
      <c r="A462" s="789"/>
      <c r="B462" s="783"/>
      <c r="C462" s="750"/>
      <c r="D462" s="873"/>
      <c r="E462" s="797"/>
      <c r="F462" s="873"/>
      <c r="G462" s="797"/>
      <c r="H462" s="746" t="s">
        <v>576</v>
      </c>
      <c r="I462" s="63" t="s">
        <v>538</v>
      </c>
      <c r="J462" s="877"/>
      <c r="K462" s="803"/>
      <c r="L462" s="750"/>
      <c r="M462" s="806"/>
      <c r="N462" s="47"/>
      <c r="O462" s="811"/>
      <c r="P462" s="26" t="s">
        <v>563</v>
      </c>
      <c r="Q462" s="22" t="s">
        <v>564</v>
      </c>
      <c r="R462" s="26">
        <f>+IFERROR(VLOOKUP(Q462,[15]DATOS!$E$2:$F$17,2,FALSE),"")</f>
        <v>15</v>
      </c>
      <c r="S462" s="744"/>
      <c r="T462" s="744"/>
      <c r="U462" s="744"/>
      <c r="V462" s="744"/>
      <c r="W462" s="744"/>
      <c r="X462" s="744"/>
      <c r="Y462" s="750"/>
      <c r="Z462" s="744"/>
      <c r="AA462" s="750"/>
      <c r="AB462" s="758"/>
      <c r="AC462" s="760"/>
      <c r="AD462" s="760"/>
      <c r="AE462" s="763"/>
      <c r="AF462" s="750"/>
      <c r="AG462" s="750"/>
      <c r="AH462" s="750"/>
      <c r="AI462" s="767"/>
      <c r="AJ462" s="770"/>
      <c r="AK462" s="866"/>
      <c r="AL462" s="866"/>
      <c r="AM462" s="792"/>
      <c r="AN462" s="863"/>
    </row>
    <row r="463" spans="1:40" ht="15.75" thickBot="1">
      <c r="A463" s="789"/>
      <c r="B463" s="783"/>
      <c r="C463" s="750"/>
      <c r="D463" s="873"/>
      <c r="E463" s="797"/>
      <c r="F463" s="873"/>
      <c r="G463" s="797"/>
      <c r="H463" s="746"/>
      <c r="I463" s="63" t="s">
        <v>538</v>
      </c>
      <c r="J463" s="877"/>
      <c r="K463" s="803"/>
      <c r="L463" s="750"/>
      <c r="M463" s="806"/>
      <c r="N463" s="47"/>
      <c r="O463" s="811"/>
      <c r="P463" s="26" t="s">
        <v>566</v>
      </c>
      <c r="Q463" s="22" t="s">
        <v>567</v>
      </c>
      <c r="R463" s="26">
        <f>+IFERROR(VLOOKUP(Q463,[15]DATOS!$E$2:$F$17,2,FALSE),"")</f>
        <v>15</v>
      </c>
      <c r="S463" s="744"/>
      <c r="T463" s="744"/>
      <c r="U463" s="744"/>
      <c r="V463" s="744"/>
      <c r="W463" s="744"/>
      <c r="X463" s="744"/>
      <c r="Y463" s="750"/>
      <c r="Z463" s="744"/>
      <c r="AA463" s="750"/>
      <c r="AB463" s="758"/>
      <c r="AC463" s="760"/>
      <c r="AD463" s="760"/>
      <c r="AE463" s="763"/>
      <c r="AF463" s="750"/>
      <c r="AG463" s="750"/>
      <c r="AH463" s="750"/>
      <c r="AI463" s="767"/>
      <c r="AJ463" s="770"/>
      <c r="AK463" s="866"/>
      <c r="AL463" s="866"/>
      <c r="AM463" s="792"/>
      <c r="AN463" s="863"/>
    </row>
    <row r="464" spans="1:40" ht="15.75" thickBot="1">
      <c r="A464" s="789"/>
      <c r="B464" s="783"/>
      <c r="C464" s="750"/>
      <c r="D464" s="873"/>
      <c r="E464" s="797"/>
      <c r="F464" s="873"/>
      <c r="G464" s="797"/>
      <c r="H464" s="864" t="s">
        <v>577</v>
      </c>
      <c r="I464" s="63" t="s">
        <v>538</v>
      </c>
      <c r="J464" s="877"/>
      <c r="K464" s="803"/>
      <c r="L464" s="750"/>
      <c r="M464" s="806"/>
      <c r="N464" s="47"/>
      <c r="O464" s="811"/>
      <c r="P464" s="26" t="s">
        <v>569</v>
      </c>
      <c r="Q464" s="26" t="s">
        <v>570</v>
      </c>
      <c r="R464" s="26">
        <f>+IFERROR(VLOOKUP(Q464,[15]DATOS!$E$2:$F$17,2,FALSE),"")</f>
        <v>10</v>
      </c>
      <c r="S464" s="744"/>
      <c r="T464" s="744"/>
      <c r="U464" s="744"/>
      <c r="V464" s="744"/>
      <c r="W464" s="744"/>
      <c r="X464" s="744"/>
      <c r="Y464" s="750"/>
      <c r="Z464" s="744"/>
      <c r="AA464" s="750"/>
      <c r="AB464" s="758"/>
      <c r="AC464" s="760"/>
      <c r="AD464" s="760"/>
      <c r="AE464" s="763"/>
      <c r="AF464" s="750"/>
      <c r="AG464" s="750"/>
      <c r="AH464" s="750"/>
      <c r="AI464" s="767"/>
      <c r="AJ464" s="770"/>
      <c r="AK464" s="866"/>
      <c r="AL464" s="866"/>
      <c r="AM464" s="792"/>
      <c r="AN464" s="863"/>
    </row>
    <row r="465" spans="1:40" ht="15.75" thickBot="1">
      <c r="A465" s="789"/>
      <c r="B465" s="783"/>
      <c r="C465" s="750"/>
      <c r="D465" s="873"/>
      <c r="E465" s="797"/>
      <c r="F465" s="873"/>
      <c r="G465" s="797"/>
      <c r="H465" s="865"/>
      <c r="I465" s="63" t="s">
        <v>538</v>
      </c>
      <c r="J465" s="877"/>
      <c r="K465" s="803"/>
      <c r="L465" s="750"/>
      <c r="M465" s="806"/>
      <c r="N465" s="47"/>
      <c r="O465" s="811"/>
      <c r="P465" s="816"/>
      <c r="Q465" s="816"/>
      <c r="R465" s="816"/>
      <c r="S465" s="744"/>
      <c r="T465" s="744"/>
      <c r="U465" s="744"/>
      <c r="V465" s="744"/>
      <c r="W465" s="744"/>
      <c r="X465" s="744"/>
      <c r="Y465" s="750"/>
      <c r="Z465" s="744"/>
      <c r="AA465" s="750"/>
      <c r="AB465" s="758"/>
      <c r="AC465" s="760"/>
      <c r="AD465" s="760"/>
      <c r="AE465" s="763"/>
      <c r="AF465" s="750"/>
      <c r="AG465" s="750"/>
      <c r="AH465" s="750"/>
      <c r="AI465" s="859"/>
      <c r="AJ465" s="834" t="s">
        <v>807</v>
      </c>
      <c r="AK465" s="837" t="s">
        <v>808</v>
      </c>
      <c r="AL465" s="837" t="s">
        <v>809</v>
      </c>
      <c r="AM465" s="856"/>
      <c r="AN465" s="863"/>
    </row>
    <row r="466" spans="1:40" ht="15.75" thickBot="1">
      <c r="A466" s="789"/>
      <c r="B466" s="783"/>
      <c r="C466" s="750"/>
      <c r="D466" s="873"/>
      <c r="E466" s="797"/>
      <c r="F466" s="873"/>
      <c r="G466" s="797"/>
      <c r="H466" s="746" t="s">
        <v>578</v>
      </c>
      <c r="I466" s="63" t="s">
        <v>538</v>
      </c>
      <c r="J466" s="877"/>
      <c r="K466" s="803"/>
      <c r="L466" s="750"/>
      <c r="M466" s="806"/>
      <c r="N466" s="47"/>
      <c r="O466" s="811"/>
      <c r="P466" s="816"/>
      <c r="Q466" s="816"/>
      <c r="R466" s="816"/>
      <c r="S466" s="744"/>
      <c r="T466" s="744"/>
      <c r="U466" s="744"/>
      <c r="V466" s="744"/>
      <c r="W466" s="744"/>
      <c r="X466" s="744"/>
      <c r="Y466" s="750"/>
      <c r="Z466" s="744"/>
      <c r="AA466" s="750"/>
      <c r="AB466" s="758"/>
      <c r="AC466" s="760"/>
      <c r="AD466" s="760"/>
      <c r="AE466" s="763"/>
      <c r="AF466" s="750"/>
      <c r="AG466" s="750"/>
      <c r="AH466" s="750"/>
      <c r="AI466" s="859"/>
      <c r="AJ466" s="835"/>
      <c r="AK466" s="838"/>
      <c r="AL466" s="838"/>
      <c r="AM466" s="857"/>
      <c r="AN466" s="863"/>
    </row>
    <row r="467" spans="1:40" ht="15.75" thickBot="1">
      <c r="A467" s="789"/>
      <c r="B467" s="783"/>
      <c r="C467" s="750"/>
      <c r="D467" s="873"/>
      <c r="E467" s="797"/>
      <c r="F467" s="873"/>
      <c r="G467" s="797"/>
      <c r="H467" s="746"/>
      <c r="I467" s="63" t="s">
        <v>538</v>
      </c>
      <c r="J467" s="877"/>
      <c r="K467" s="803"/>
      <c r="L467" s="750"/>
      <c r="M467" s="806"/>
      <c r="N467" s="47"/>
      <c r="O467" s="811"/>
      <c r="P467" s="816"/>
      <c r="Q467" s="816"/>
      <c r="R467" s="816"/>
      <c r="S467" s="744"/>
      <c r="T467" s="744"/>
      <c r="U467" s="744"/>
      <c r="V467" s="744"/>
      <c r="W467" s="744"/>
      <c r="X467" s="744"/>
      <c r="Y467" s="750"/>
      <c r="Z467" s="744"/>
      <c r="AA467" s="750"/>
      <c r="AB467" s="758"/>
      <c r="AC467" s="760"/>
      <c r="AD467" s="760"/>
      <c r="AE467" s="763"/>
      <c r="AF467" s="750"/>
      <c r="AG467" s="750"/>
      <c r="AH467" s="750"/>
      <c r="AI467" s="859"/>
      <c r="AJ467" s="835"/>
      <c r="AK467" s="838"/>
      <c r="AL467" s="838"/>
      <c r="AM467" s="857"/>
      <c r="AN467" s="863"/>
    </row>
    <row r="468" spans="1:40" ht="15.75" thickBot="1">
      <c r="A468" s="789"/>
      <c r="B468" s="783"/>
      <c r="C468" s="750"/>
      <c r="D468" s="873"/>
      <c r="E468" s="797"/>
      <c r="F468" s="873"/>
      <c r="G468" s="797"/>
      <c r="H468" s="746" t="s">
        <v>579</v>
      </c>
      <c r="I468" s="63" t="s">
        <v>538</v>
      </c>
      <c r="J468" s="877"/>
      <c r="K468" s="803"/>
      <c r="L468" s="750"/>
      <c r="M468" s="806"/>
      <c r="N468" s="47"/>
      <c r="O468" s="811"/>
      <c r="P468" s="816"/>
      <c r="Q468" s="816"/>
      <c r="R468" s="816"/>
      <c r="S468" s="744"/>
      <c r="T468" s="744"/>
      <c r="U468" s="744"/>
      <c r="V468" s="744"/>
      <c r="W468" s="744"/>
      <c r="X468" s="744"/>
      <c r="Y468" s="750"/>
      <c r="Z468" s="744"/>
      <c r="AA468" s="750"/>
      <c r="AB468" s="758"/>
      <c r="AC468" s="760"/>
      <c r="AD468" s="760"/>
      <c r="AE468" s="763"/>
      <c r="AF468" s="750"/>
      <c r="AG468" s="750"/>
      <c r="AH468" s="750"/>
      <c r="AI468" s="859"/>
      <c r="AJ468" s="835"/>
      <c r="AK468" s="838"/>
      <c r="AL468" s="838"/>
      <c r="AM468" s="857"/>
      <c r="AN468" s="863"/>
    </row>
    <row r="469" spans="1:40" ht="15.75" thickBot="1">
      <c r="A469" s="789"/>
      <c r="B469" s="783"/>
      <c r="C469" s="750"/>
      <c r="D469" s="873"/>
      <c r="E469" s="797"/>
      <c r="F469" s="873"/>
      <c r="G469" s="797"/>
      <c r="H469" s="746"/>
      <c r="I469" s="63" t="s">
        <v>538</v>
      </c>
      <c r="J469" s="877"/>
      <c r="K469" s="803"/>
      <c r="L469" s="750"/>
      <c r="M469" s="806"/>
      <c r="N469" s="47"/>
      <c r="O469" s="811"/>
      <c r="P469" s="816"/>
      <c r="Q469" s="816"/>
      <c r="R469" s="816"/>
      <c r="S469" s="744"/>
      <c r="T469" s="744"/>
      <c r="U469" s="744"/>
      <c r="V469" s="744"/>
      <c r="W469" s="744"/>
      <c r="X469" s="744"/>
      <c r="Y469" s="750"/>
      <c r="Z469" s="744"/>
      <c r="AA469" s="750"/>
      <c r="AB469" s="758"/>
      <c r="AC469" s="760"/>
      <c r="AD469" s="760"/>
      <c r="AE469" s="763"/>
      <c r="AF469" s="750"/>
      <c r="AG469" s="750"/>
      <c r="AH469" s="750"/>
      <c r="AI469" s="859"/>
      <c r="AJ469" s="835"/>
      <c r="AK469" s="838"/>
      <c r="AL469" s="838"/>
      <c r="AM469" s="857"/>
      <c r="AN469" s="863"/>
    </row>
    <row r="470" spans="1:40" ht="15.75" thickBot="1">
      <c r="A470" s="789"/>
      <c r="B470" s="783"/>
      <c r="C470" s="750"/>
      <c r="D470" s="873"/>
      <c r="E470" s="797"/>
      <c r="F470" s="873"/>
      <c r="G470" s="797"/>
      <c r="H470" s="746" t="s">
        <v>580</v>
      </c>
      <c r="I470" s="63" t="s">
        <v>538</v>
      </c>
      <c r="J470" s="877"/>
      <c r="K470" s="803"/>
      <c r="L470" s="750"/>
      <c r="M470" s="806"/>
      <c r="N470" s="47"/>
      <c r="O470" s="811"/>
      <c r="P470" s="816"/>
      <c r="Q470" s="816"/>
      <c r="R470" s="816"/>
      <c r="S470" s="744"/>
      <c r="T470" s="744"/>
      <c r="U470" s="744"/>
      <c r="V470" s="744"/>
      <c r="W470" s="744"/>
      <c r="X470" s="744"/>
      <c r="Y470" s="750"/>
      <c r="Z470" s="744"/>
      <c r="AA470" s="750"/>
      <c r="AB470" s="758"/>
      <c r="AC470" s="760"/>
      <c r="AD470" s="760"/>
      <c r="AE470" s="763"/>
      <c r="AF470" s="750"/>
      <c r="AG470" s="750"/>
      <c r="AH470" s="750"/>
      <c r="AI470" s="859"/>
      <c r="AJ470" s="835"/>
      <c r="AK470" s="838"/>
      <c r="AL470" s="838"/>
      <c r="AM470" s="857"/>
      <c r="AN470" s="863"/>
    </row>
    <row r="471" spans="1:40" ht="15.75" thickBot="1">
      <c r="A471" s="789"/>
      <c r="B471" s="783"/>
      <c r="C471" s="750"/>
      <c r="D471" s="873"/>
      <c r="E471" s="797"/>
      <c r="F471" s="873"/>
      <c r="G471" s="797"/>
      <c r="H471" s="746"/>
      <c r="I471" s="63" t="s">
        <v>538</v>
      </c>
      <c r="J471" s="877"/>
      <c r="K471" s="803"/>
      <c r="L471" s="750"/>
      <c r="M471" s="806"/>
      <c r="N471" s="47"/>
      <c r="O471" s="811"/>
      <c r="P471" s="816"/>
      <c r="Q471" s="816"/>
      <c r="R471" s="816"/>
      <c r="S471" s="744"/>
      <c r="T471" s="744"/>
      <c r="U471" s="744"/>
      <c r="V471" s="744"/>
      <c r="W471" s="744"/>
      <c r="X471" s="744"/>
      <c r="Y471" s="750"/>
      <c r="Z471" s="744"/>
      <c r="AA471" s="750"/>
      <c r="AB471" s="758"/>
      <c r="AC471" s="760"/>
      <c r="AD471" s="760"/>
      <c r="AE471" s="763"/>
      <c r="AF471" s="750"/>
      <c r="AG471" s="750"/>
      <c r="AH471" s="750"/>
      <c r="AI471" s="859"/>
      <c r="AJ471" s="835"/>
      <c r="AK471" s="838"/>
      <c r="AL471" s="838"/>
      <c r="AM471" s="857"/>
      <c r="AN471" s="863"/>
    </row>
    <row r="472" spans="1:40" ht="15.75" thickBot="1">
      <c r="A472" s="789"/>
      <c r="B472" s="783"/>
      <c r="C472" s="750"/>
      <c r="D472" s="873"/>
      <c r="E472" s="797"/>
      <c r="F472" s="873"/>
      <c r="G472" s="797"/>
      <c r="H472" s="864" t="s">
        <v>581</v>
      </c>
      <c r="I472" s="63" t="s">
        <v>538</v>
      </c>
      <c r="J472" s="877"/>
      <c r="K472" s="803"/>
      <c r="L472" s="750"/>
      <c r="M472" s="806"/>
      <c r="N472" s="47"/>
      <c r="O472" s="811"/>
      <c r="P472" s="816"/>
      <c r="Q472" s="816"/>
      <c r="R472" s="816"/>
      <c r="S472" s="744"/>
      <c r="T472" s="744"/>
      <c r="U472" s="744"/>
      <c r="V472" s="744"/>
      <c r="W472" s="744"/>
      <c r="X472" s="744"/>
      <c r="Y472" s="750"/>
      <c r="Z472" s="744"/>
      <c r="AA472" s="750"/>
      <c r="AB472" s="758"/>
      <c r="AC472" s="760"/>
      <c r="AD472" s="760"/>
      <c r="AE472" s="763"/>
      <c r="AF472" s="750"/>
      <c r="AG472" s="750"/>
      <c r="AH472" s="750"/>
      <c r="AI472" s="859"/>
      <c r="AJ472" s="835"/>
      <c r="AK472" s="838"/>
      <c r="AL472" s="838"/>
      <c r="AM472" s="857"/>
      <c r="AN472" s="863"/>
    </row>
    <row r="473" spans="1:40" ht="15.75" thickBot="1">
      <c r="A473" s="789"/>
      <c r="B473" s="783"/>
      <c r="C473" s="750"/>
      <c r="D473" s="873"/>
      <c r="E473" s="797"/>
      <c r="F473" s="873"/>
      <c r="G473" s="797"/>
      <c r="H473" s="865"/>
      <c r="I473" s="63" t="s">
        <v>538</v>
      </c>
      <c r="J473" s="877"/>
      <c r="K473" s="803"/>
      <c r="L473" s="750"/>
      <c r="M473" s="806"/>
      <c r="N473" s="47"/>
      <c r="O473" s="811"/>
      <c r="P473" s="816"/>
      <c r="Q473" s="816"/>
      <c r="R473" s="816"/>
      <c r="S473" s="744"/>
      <c r="T473" s="744"/>
      <c r="U473" s="744"/>
      <c r="V473" s="744"/>
      <c r="W473" s="744"/>
      <c r="X473" s="744"/>
      <c r="Y473" s="750"/>
      <c r="Z473" s="744"/>
      <c r="AA473" s="750"/>
      <c r="AB473" s="758"/>
      <c r="AC473" s="760"/>
      <c r="AD473" s="760"/>
      <c r="AE473" s="763"/>
      <c r="AF473" s="750"/>
      <c r="AG473" s="750"/>
      <c r="AH473" s="750"/>
      <c r="AI473" s="859"/>
      <c r="AJ473" s="835"/>
      <c r="AK473" s="838"/>
      <c r="AL473" s="838"/>
      <c r="AM473" s="857"/>
      <c r="AN473" s="863"/>
    </row>
    <row r="474" spans="1:40" ht="15.75" thickBot="1">
      <c r="A474" s="789"/>
      <c r="B474" s="783"/>
      <c r="C474" s="750"/>
      <c r="D474" s="873"/>
      <c r="E474" s="797"/>
      <c r="F474" s="873"/>
      <c r="G474" s="797"/>
      <c r="H474" s="879" t="s">
        <v>582</v>
      </c>
      <c r="I474" s="63" t="s">
        <v>538</v>
      </c>
      <c r="J474" s="877"/>
      <c r="K474" s="803"/>
      <c r="L474" s="750"/>
      <c r="M474" s="806"/>
      <c r="N474" s="47"/>
      <c r="O474" s="811"/>
      <c r="P474" s="816"/>
      <c r="Q474" s="816"/>
      <c r="R474" s="816"/>
      <c r="S474" s="744"/>
      <c r="T474" s="744"/>
      <c r="U474" s="744"/>
      <c r="V474" s="744"/>
      <c r="W474" s="744"/>
      <c r="X474" s="744"/>
      <c r="Y474" s="750"/>
      <c r="Z474" s="744"/>
      <c r="AA474" s="750"/>
      <c r="AB474" s="758"/>
      <c r="AC474" s="760"/>
      <c r="AD474" s="760"/>
      <c r="AE474" s="763"/>
      <c r="AF474" s="750"/>
      <c r="AG474" s="750"/>
      <c r="AH474" s="750"/>
      <c r="AI474" s="859"/>
      <c r="AJ474" s="835"/>
      <c r="AK474" s="838"/>
      <c r="AL474" s="838"/>
      <c r="AM474" s="857"/>
      <c r="AN474" s="863"/>
    </row>
    <row r="475" spans="1:40" ht="15.75" thickBot="1">
      <c r="A475" s="790"/>
      <c r="B475" s="784"/>
      <c r="C475" s="765"/>
      <c r="D475" s="874"/>
      <c r="E475" s="798"/>
      <c r="F475" s="874"/>
      <c r="G475" s="798"/>
      <c r="H475" s="880"/>
      <c r="I475" s="63" t="s">
        <v>538</v>
      </c>
      <c r="J475" s="878"/>
      <c r="K475" s="804"/>
      <c r="L475" s="750"/>
      <c r="M475" s="807"/>
      <c r="N475" s="43"/>
      <c r="O475" s="811"/>
      <c r="P475" s="816"/>
      <c r="Q475" s="816"/>
      <c r="R475" s="816"/>
      <c r="S475" s="745"/>
      <c r="T475" s="745"/>
      <c r="U475" s="745"/>
      <c r="V475" s="745"/>
      <c r="W475" s="745"/>
      <c r="X475" s="745"/>
      <c r="Y475" s="765"/>
      <c r="Z475" s="745"/>
      <c r="AA475" s="765"/>
      <c r="AB475" s="759"/>
      <c r="AC475" s="760"/>
      <c r="AD475" s="760"/>
      <c r="AE475" s="764"/>
      <c r="AF475" s="765"/>
      <c r="AG475" s="765"/>
      <c r="AH475" s="750"/>
      <c r="AI475" s="860"/>
      <c r="AJ475" s="836"/>
      <c r="AK475" s="839"/>
      <c r="AL475" s="839"/>
      <c r="AM475" s="858"/>
      <c r="AN475" s="1114"/>
    </row>
    <row r="476" spans="1:40" ht="15" customHeight="1" thickBot="1">
      <c r="A476" s="871">
        <v>17</v>
      </c>
      <c r="B476" s="1116" t="s">
        <v>788</v>
      </c>
      <c r="C476" s="750" t="s">
        <v>810</v>
      </c>
      <c r="D476" s="872" t="s">
        <v>533</v>
      </c>
      <c r="E476" s="750" t="s">
        <v>811</v>
      </c>
      <c r="F476" s="875" t="s">
        <v>812</v>
      </c>
      <c r="G476" s="796" t="s">
        <v>536</v>
      </c>
      <c r="H476" s="40" t="s">
        <v>537</v>
      </c>
      <c r="I476" s="63" t="s">
        <v>538</v>
      </c>
      <c r="J476" s="876">
        <f>COUNTIF(I476:I501,[3]DATOS!$D$24)</f>
        <v>26</v>
      </c>
      <c r="K476" s="803" t="str">
        <f>+IF(AND(J476&lt;6,J476&gt;0),"Moderado",IF(AND(J476&lt;12,J476&gt;5),"Mayor",IF(AND(J476&lt;20,J476&gt;11),"Catastrófico","Responda las Preguntas de Impacto")))</f>
        <v>Responda las Preguntas de Impacto</v>
      </c>
      <c r="L476" s="749" t="str">
        <f>IF(AND(EXACT(G476,"Rara vez"),(EXACT(K476,"Moderado"))),"Moderado",IF(AND(EXACT(G476,"Rara vez"),(EXACT(K476,"Mayor"))),"Alto",IF(AND(EXACT(G476,"Rara vez"),(EXACT(K476,"Catastrófico"))),"Extremo",IF(AND(EXACT(G476,"Improbable"),(EXACT(K476,"Moderado"))),"Moderado",IF(AND(EXACT(G476,"Improbable"),(EXACT(K476,"Mayor"))),"Alto",IF(AND(EXACT(G476,"Improbable"),(EXACT(K476,"Catastrófico"))),"Extremo",IF(AND(EXACT(G476,"Posible"),(EXACT(K476,"Moderado"))),"Alto",IF(AND(EXACT(G476,"Posible"),(EXACT(K476,"Mayor"))),"Extremo",IF(AND(EXACT(G476,"Posible"),(EXACT(K476,"Catastrófico"))),"Extremo",IF(AND(EXACT(G476,"Probable"),(EXACT(K476,"Moderado"))),"Alto",IF(AND(EXACT(G476,"Probable"),(EXACT(K476,"Mayor"))),"Extremo",IF(AND(EXACT(G476,"Probable"),(EXACT(K476,"Catastrófico"))),"Extremo",IF(AND(EXACT(G476,"Casi Seguro"),(EXACT(K476,"Moderado"))),"Extremo",IF(AND(EXACT(G476,"Casi Seguro"),(EXACT(K476,"Mayor"))),"Extremo",IF(AND(EXACT(G476,"Casi Seguro"),(EXACT(K476,"Catastrófico"))),"Extremo","")))))))))))))))</f>
        <v/>
      </c>
      <c r="M476" s="805" t="str">
        <f>IF(EXACT(L476,"Bajo"),"Evitar el Riesgo, Reducir el Riesgo, Compartir el Riesg",IF(EXACT(L476,"Moderado"),"Evitar el Riesgo, Reducir el Riesgo, Compartir el Riesgo",IF(EXACT(L476,"Alto"),"Evitar el Riesgo, Reducir el Riesgo, Compartir el Riesgo",IF(EXACT(L476,"extremo"),"Evitar el Riesgo, Reducir el Riesgo, Compartir el Riesgo",""))))</f>
        <v/>
      </c>
      <c r="N476" s="886" t="s">
        <v>813</v>
      </c>
      <c r="O476" s="751" t="s">
        <v>814</v>
      </c>
      <c r="P476" s="25" t="s">
        <v>541</v>
      </c>
      <c r="Q476" s="22" t="s">
        <v>542</v>
      </c>
      <c r="R476" s="25">
        <f>+IFERROR(VLOOKUP(Q476,[15]DATOS!$E$2:$F$17,2,FALSE),"")</f>
        <v>15</v>
      </c>
      <c r="S476" s="753">
        <f>SUM(R476:R483)</f>
        <v>100</v>
      </c>
      <c r="T476" s="753" t="str">
        <f>+IF(AND(S476&lt;=100,S476&gt;=96),"Fuerte",IF(AND(S476&lt;=95,S476&gt;=86),"Moderado",IF(AND(S476&lt;=85,J476&gt;=0),"Débil"," ")))</f>
        <v>Fuerte</v>
      </c>
      <c r="U476" s="753" t="s">
        <v>543</v>
      </c>
      <c r="V476" s="753" t="str">
        <f>IF(AND(EXACT(T476,"Fuerte"),(EXACT(U476,"Fuerte"))),"Fuerte",IF(AND(EXACT(T476,"Fuerte"),(EXACT(U476,"Moderado"))),"Moderado",IF(AND(EXACT(T476,"Fuerte"),(EXACT(U476,"Débil"))),"Débil",IF(AND(EXACT(T476,"Moderado"),(EXACT(U476,"Fuerte"))),"Moderado",IF(AND(EXACT(T476,"Moderado"),(EXACT(U476,"Moderado"))),"Moderado",IF(AND(EXACT(T476,"Moderado"),(EXACT(U476,"Débil"))),"Débil",IF(AND(EXACT(T476,"Débil"),(EXACT(U476,"Fuerte"))),"Débil",IF(AND(EXACT(T476,"Débil"),(EXACT(U476,"Moderado"))),"Débil",IF(AND(EXACT(T476,"Débil"),(EXACT(U476,"Débil"))),"Débil",)))))))))</f>
        <v>Fuerte</v>
      </c>
      <c r="W476" s="753">
        <f>IF(V476="Fuerte",100,IF(V476="Moderado",50,IF(V476="Débil",0)))</f>
        <v>100</v>
      </c>
      <c r="X476" s="744">
        <f>AVERAGE(W476:W501)</f>
        <v>100</v>
      </c>
      <c r="Y476" s="881" t="s">
        <v>815</v>
      </c>
      <c r="Z476" s="744" t="s">
        <v>597</v>
      </c>
      <c r="AA476" s="883" t="s">
        <v>816</v>
      </c>
      <c r="AB476" s="758" t="str">
        <f>+IF(X476=100,"Fuerte",IF(AND(X476&lt;=99,X476&gt;=50),"Moderado",IF(X476&lt;50,"Débil"," ")))</f>
        <v>Fuerte</v>
      </c>
      <c r="AC476" s="760" t="s">
        <v>547</v>
      </c>
      <c r="AD476" s="760" t="s">
        <v>547</v>
      </c>
      <c r="AE476" s="885" t="str">
        <f>IF(AND(OR(AD476="Directamente",AD476="Indirectamente",AD476="No Disminuye"),(AB476="Fuerte"),(AC476="Directamente"),(OR(G476="Rara vez",G476="Improbable",G476="Posible"))),"Rara vez",IF(AND(OR(AD476="Directamente",AD476="Indirectamente",AD476="No Disminuye"),(AB476="Fuerte"),(AC476="Directamente"),(G476="Probable")),"Improbable",IF(AND(OR(AD476="Directamente",AD476="Indirectamente",AD476="No Disminuye"),(AB476="Fuerte"),(AC476="Directamente"),(G476="Casi Seguro")),"Posible",IF(AND(AD476="Directamente",AC476="No disminuye",AB476="Fuerte"),G476,IF(AND(OR(AD476="Directamente",AD476="Indirectamente",AD476="No Disminuye"),AB476="Moderado",AC476="Directamente",(OR(G476="Rara vez",G476="Improbable"))),"Rara vez",IF(AND(OR(AD476="Directamente",AD476="Indirectamente",AD476="No Disminuye"),(AB476="Moderado"),(AC476="Directamente"),(G476="Posible")),"Improbable",IF(AND(OR(AD476="Directamente",AD476="Indirectamente",AD476="No Disminuye"),(AB476="Moderado"),(AC476="Directamente"),(G476="Probable")),"Posible",IF(AND(OR(AD476="Directamente",AD476="Indirectamente",AD476="No Disminuye"),(AB476="Moderado"),(AC476="Directamente"),(G476="Casi Seguro")),"Probable",IF(AND(AD476="Directamente",AC476="No disminuye",AB476="Moderado"),G476,IF(AB476="Débil",G476," ESTA COMBINACION NO ESTÁ CONTEMPLADA EN LA METODOLOGÍA "))))))))))</f>
        <v>Rara vez</v>
      </c>
      <c r="AF476" s="750" t="str">
        <f>IF(AND(OR(AD476="Directamente",AD476="Indirectamente",AD476="No Disminuye"),AB476="Moderado",AC476="Directamente",(OR(G476="Raro",G476="Improbable"))),"Raro",IF(AND(OR(AD476="Directamente",AD476="Indirectamente",AD476="No Disminuye"),(AB476="Moderado"),(AC476="Directamente"),(G476="Posible")),"Improbable",IF(AND(OR(AD476="Directamente",AD476="Indirectamente",AD476="No Disminuye"),(AB476="Moderado"),(AC476="Directamente"),(G476="Probable")),"Posible",IF(AND(OR(AD476="Directamente",AD476="Indirectamente",AD476="No Disminuye"),(AB476="Moderado"),(AC476="Directamente"),(G476="Casi Seguro")),"Probable",IF(AND(AD476="Directamente",AC476="No disminuye",AB476="Moderado"),G476," ")))))</f>
        <v xml:space="preserve"> </v>
      </c>
      <c r="AG476" s="750" t="str">
        <f>K476</f>
        <v>Responda las Preguntas de Impacto</v>
      </c>
      <c r="AH476" s="749" t="str">
        <f>IF(AND(EXACT(AE476,"Rara vez"),(EXACT(AG476,"Moderado"))),"Moderado",IF(AND(EXACT(AE476,"Rara vez"),(EXACT(AG476,"Mayor"))),"Alto",IF(AND(EXACT(AE476,"Rara vez"),(EXACT(AG476,"Catastrófico"))),"Extremo",IF(AND(EXACT(AE476,"Improbable"),(EXACT(AG476,"Moderado"))),"Moderado",IF(AND(EXACT(AE476,"Improbable"),(EXACT(AG476,"Mayor"))),"Alto",IF(AND(EXACT(AE476,"Improbable"),(EXACT(AG476,"Catastrófico"))),"Extremo",IF(AND(EXACT(AE476,"Posible"),(EXACT(AG476,"Moderado"))),"Alto",IF(AND(EXACT(AE476,"Posible"),(EXACT(AG476,"Mayor"))),"Extremo",IF(AND(EXACT(AE476,"Posible"),(EXACT(AG476,"Catastrófico"))),"Extremo",IF(AND(EXACT(AE476,"Probable"),(EXACT(AG476,"Moderado"))),"Alto",IF(AND(EXACT(AE476,"Probable"),(EXACT(AG476,"Mayor"))),"Extremo",IF(AND(EXACT(AE476,"Probable"),(EXACT(AG476,"Catastrófico"))),"Extremo",IF(AND(EXACT(AE476,"Casi Seguro"),(EXACT(AG476,"Moderado"))),"Extremo",IF(AND(EXACT(AE476,"Casi Seguro"),(EXACT(AG476,"Mayor"))),"Extremo",IF(AND(EXACT(AE476,"Casi Seguro"),(EXACT(AG476,"Catastrófico"))),"Extremo","")))))))))))))))</f>
        <v/>
      </c>
      <c r="AI476" s="766" t="str">
        <f>IF(EXACT(AH476,"Bajo"),"Evitar el Riesgo, Reducir el Riesgo, Compartir el Riesgo",IF(EXACT(AH476,"Moderado"),"Evitar el Riesgo, Reducir el Riesgo, Compartir el Riesgo",IF(EXACT(AH476,"Alto"),"Evitar el Riesgo, Reducir el Riesgo, Compartir el Riesgo",IF(EXACT(AH476,"Extremo"),"Evitar el Riesgo, Reducir el Riesgo, Compartir el Riesgo",""))))</f>
        <v/>
      </c>
      <c r="AJ476" s="1117" t="s">
        <v>817</v>
      </c>
      <c r="AK476" s="771">
        <v>43466</v>
      </c>
      <c r="AL476" s="771">
        <v>43830</v>
      </c>
      <c r="AM476" s="1117" t="s">
        <v>818</v>
      </c>
      <c r="AN476" s="862" t="s">
        <v>819</v>
      </c>
    </row>
    <row r="477" spans="1:40" ht="15.75" thickBot="1">
      <c r="A477" s="789"/>
      <c r="B477" s="783"/>
      <c r="C477" s="750"/>
      <c r="D477" s="873"/>
      <c r="E477" s="750"/>
      <c r="F477" s="873"/>
      <c r="G477" s="797"/>
      <c r="H477" s="24" t="s">
        <v>552</v>
      </c>
      <c r="I477" s="63" t="s">
        <v>538</v>
      </c>
      <c r="J477" s="877"/>
      <c r="K477" s="803"/>
      <c r="L477" s="750"/>
      <c r="M477" s="806"/>
      <c r="N477" s="870"/>
      <c r="O477" s="811"/>
      <c r="P477" s="26" t="s">
        <v>553</v>
      </c>
      <c r="Q477" s="22" t="s">
        <v>554</v>
      </c>
      <c r="R477" s="26">
        <f>+IFERROR(VLOOKUP(Q477,[15]DATOS!$E$2:$F$17,2,FALSE),"")</f>
        <v>15</v>
      </c>
      <c r="S477" s="816"/>
      <c r="T477" s="816"/>
      <c r="U477" s="816"/>
      <c r="V477" s="816"/>
      <c r="W477" s="816"/>
      <c r="X477" s="744"/>
      <c r="Y477" s="881"/>
      <c r="Z477" s="744"/>
      <c r="AA477" s="883"/>
      <c r="AB477" s="758"/>
      <c r="AC477" s="760"/>
      <c r="AD477" s="760"/>
      <c r="AE477" s="763"/>
      <c r="AF477" s="750"/>
      <c r="AG477" s="750"/>
      <c r="AH477" s="750"/>
      <c r="AI477" s="767"/>
      <c r="AJ477" s="861"/>
      <c r="AK477" s="772"/>
      <c r="AL477" s="772"/>
      <c r="AM477" s="861"/>
      <c r="AN477" s="863"/>
    </row>
    <row r="478" spans="1:40" ht="15.75" thickBot="1">
      <c r="A478" s="789"/>
      <c r="B478" s="783"/>
      <c r="C478" s="750"/>
      <c r="D478" s="873"/>
      <c r="E478" s="750"/>
      <c r="F478" s="873"/>
      <c r="G478" s="797"/>
      <c r="H478" s="24" t="s">
        <v>555</v>
      </c>
      <c r="I478" s="63" t="s">
        <v>538</v>
      </c>
      <c r="J478" s="877"/>
      <c r="K478" s="803"/>
      <c r="L478" s="750"/>
      <c r="M478" s="806"/>
      <c r="N478" s="870"/>
      <c r="O478" s="811"/>
      <c r="P478" s="26" t="s">
        <v>556</v>
      </c>
      <c r="Q478" s="22" t="s">
        <v>557</v>
      </c>
      <c r="R478" s="26">
        <f>+IFERROR(VLOOKUP(Q478,[15]DATOS!$E$2:$F$17,2,FALSE),"")</f>
        <v>15</v>
      </c>
      <c r="S478" s="816"/>
      <c r="T478" s="816"/>
      <c r="U478" s="816"/>
      <c r="V478" s="816"/>
      <c r="W478" s="816"/>
      <c r="X478" s="744"/>
      <c r="Y478" s="881"/>
      <c r="Z478" s="744"/>
      <c r="AA478" s="883"/>
      <c r="AB478" s="758"/>
      <c r="AC478" s="760"/>
      <c r="AD478" s="760"/>
      <c r="AE478" s="763"/>
      <c r="AF478" s="750"/>
      <c r="AG478" s="750"/>
      <c r="AH478" s="750"/>
      <c r="AI478" s="767"/>
      <c r="AJ478" s="861"/>
      <c r="AK478" s="772"/>
      <c r="AL478" s="772"/>
      <c r="AM478" s="861"/>
      <c r="AN478" s="863"/>
    </row>
    <row r="479" spans="1:40" ht="15.75" thickBot="1">
      <c r="A479" s="789"/>
      <c r="B479" s="783"/>
      <c r="C479" s="750"/>
      <c r="D479" s="873"/>
      <c r="E479" s="750"/>
      <c r="F479" s="873"/>
      <c r="G479" s="797"/>
      <c r="H479" s="24" t="s">
        <v>558</v>
      </c>
      <c r="I479" s="63" t="s">
        <v>538</v>
      </c>
      <c r="J479" s="877"/>
      <c r="K479" s="803"/>
      <c r="L479" s="750"/>
      <c r="M479" s="806"/>
      <c r="N479" s="870"/>
      <c r="O479" s="811"/>
      <c r="P479" s="26" t="s">
        <v>560</v>
      </c>
      <c r="Q479" s="22" t="s">
        <v>561</v>
      </c>
      <c r="R479" s="26">
        <f>+IFERROR(VLOOKUP(Q479,[15]DATOS!$E$2:$F$17,2,FALSE),"")</f>
        <v>15</v>
      </c>
      <c r="S479" s="816"/>
      <c r="T479" s="816"/>
      <c r="U479" s="816"/>
      <c r="V479" s="816"/>
      <c r="W479" s="816"/>
      <c r="X479" s="744"/>
      <c r="Y479" s="881"/>
      <c r="Z479" s="744"/>
      <c r="AA479" s="883"/>
      <c r="AB479" s="758"/>
      <c r="AC479" s="760"/>
      <c r="AD479" s="760"/>
      <c r="AE479" s="763"/>
      <c r="AF479" s="750"/>
      <c r="AG479" s="750"/>
      <c r="AH479" s="750"/>
      <c r="AI479" s="767"/>
      <c r="AJ479" s="861"/>
      <c r="AK479" s="772"/>
      <c r="AL479" s="772"/>
      <c r="AM479" s="861"/>
      <c r="AN479" s="863"/>
    </row>
    <row r="480" spans="1:40" ht="15.75" thickBot="1">
      <c r="A480" s="789"/>
      <c r="B480" s="783"/>
      <c r="C480" s="750"/>
      <c r="D480" s="873"/>
      <c r="E480" s="750"/>
      <c r="F480" s="873"/>
      <c r="G480" s="797"/>
      <c r="H480" s="24" t="s">
        <v>562</v>
      </c>
      <c r="I480" s="63" t="s">
        <v>538</v>
      </c>
      <c r="J480" s="877"/>
      <c r="K480" s="803"/>
      <c r="L480" s="750"/>
      <c r="M480" s="806"/>
      <c r="N480" s="870"/>
      <c r="O480" s="811"/>
      <c r="P480" s="26" t="s">
        <v>563</v>
      </c>
      <c r="Q480" s="22" t="s">
        <v>564</v>
      </c>
      <c r="R480" s="26">
        <f>+IFERROR(VLOOKUP(Q480,[15]DATOS!$E$2:$F$17,2,FALSE),"")</f>
        <v>15</v>
      </c>
      <c r="S480" s="816"/>
      <c r="T480" s="816"/>
      <c r="U480" s="816"/>
      <c r="V480" s="816"/>
      <c r="W480" s="816"/>
      <c r="X480" s="744"/>
      <c r="Y480" s="881"/>
      <c r="Z480" s="744"/>
      <c r="AA480" s="883"/>
      <c r="AB480" s="758"/>
      <c r="AC480" s="760"/>
      <c r="AD480" s="760"/>
      <c r="AE480" s="763"/>
      <c r="AF480" s="750"/>
      <c r="AG480" s="750"/>
      <c r="AH480" s="750"/>
      <c r="AI480" s="767"/>
      <c r="AJ480" s="861"/>
      <c r="AK480" s="772"/>
      <c r="AL480" s="772"/>
      <c r="AM480" s="861"/>
      <c r="AN480" s="863"/>
    </row>
    <row r="481" spans="1:40" ht="15.75" thickBot="1">
      <c r="A481" s="789"/>
      <c r="B481" s="783"/>
      <c r="C481" s="750"/>
      <c r="D481" s="873"/>
      <c r="E481" s="750"/>
      <c r="F481" s="873"/>
      <c r="G481" s="797"/>
      <c r="H481" s="24" t="s">
        <v>565</v>
      </c>
      <c r="I481" s="63" t="s">
        <v>538</v>
      </c>
      <c r="J481" s="877"/>
      <c r="K481" s="803"/>
      <c r="L481" s="750"/>
      <c r="M481" s="806"/>
      <c r="N481" s="870"/>
      <c r="O481" s="811"/>
      <c r="P481" s="27" t="s">
        <v>566</v>
      </c>
      <c r="Q481" s="22" t="s">
        <v>567</v>
      </c>
      <c r="R481" s="26">
        <f>+IFERROR(VLOOKUP(Q481,[15]DATOS!$E$2:$F$17,2,FALSE),"")</f>
        <v>15</v>
      </c>
      <c r="S481" s="816"/>
      <c r="T481" s="816"/>
      <c r="U481" s="816"/>
      <c r="V481" s="816"/>
      <c r="W481" s="816"/>
      <c r="X481" s="744"/>
      <c r="Y481" s="881"/>
      <c r="Z481" s="744"/>
      <c r="AA481" s="883"/>
      <c r="AB481" s="758"/>
      <c r="AC481" s="760"/>
      <c r="AD481" s="760"/>
      <c r="AE481" s="763"/>
      <c r="AF481" s="750"/>
      <c r="AG481" s="750"/>
      <c r="AH481" s="750"/>
      <c r="AI481" s="767"/>
      <c r="AJ481" s="861"/>
      <c r="AK481" s="772"/>
      <c r="AL481" s="772"/>
      <c r="AM481" s="861"/>
      <c r="AN481" s="863"/>
    </row>
    <row r="482" spans="1:40" ht="15.75" thickBot="1">
      <c r="A482" s="789"/>
      <c r="B482" s="783"/>
      <c r="C482" s="750"/>
      <c r="D482" s="873"/>
      <c r="E482" s="750"/>
      <c r="F482" s="873"/>
      <c r="G482" s="797"/>
      <c r="H482" s="24" t="s">
        <v>568</v>
      </c>
      <c r="I482" s="63" t="s">
        <v>538</v>
      </c>
      <c r="J482" s="877"/>
      <c r="K482" s="803"/>
      <c r="L482" s="750"/>
      <c r="M482" s="806"/>
      <c r="N482" s="870"/>
      <c r="O482" s="811"/>
      <c r="P482" s="26" t="s">
        <v>569</v>
      </c>
      <c r="Q482" s="26" t="s">
        <v>570</v>
      </c>
      <c r="R482" s="26">
        <f>+IFERROR(VLOOKUP(Q482,[15]DATOS!$E$2:$F$17,2,FALSE),"")</f>
        <v>10</v>
      </c>
      <c r="S482" s="816"/>
      <c r="T482" s="816"/>
      <c r="U482" s="816"/>
      <c r="V482" s="816"/>
      <c r="W482" s="816"/>
      <c r="X482" s="744"/>
      <c r="Y482" s="881"/>
      <c r="Z482" s="744"/>
      <c r="AA482" s="883"/>
      <c r="AB482" s="758"/>
      <c r="AC482" s="760"/>
      <c r="AD482" s="760"/>
      <c r="AE482" s="763"/>
      <c r="AF482" s="750"/>
      <c r="AG482" s="750"/>
      <c r="AH482" s="750"/>
      <c r="AI482" s="767"/>
      <c r="AJ482" s="861"/>
      <c r="AK482" s="772"/>
      <c r="AL482" s="772"/>
      <c r="AM482" s="861"/>
      <c r="AN482" s="863"/>
    </row>
    <row r="483" spans="1:40" ht="30.75" thickBot="1">
      <c r="A483" s="789"/>
      <c r="B483" s="783"/>
      <c r="C483" s="750"/>
      <c r="D483" s="873"/>
      <c r="E483" s="751"/>
      <c r="F483" s="873"/>
      <c r="G483" s="797"/>
      <c r="H483" s="24" t="s">
        <v>571</v>
      </c>
      <c r="I483" s="63" t="s">
        <v>538</v>
      </c>
      <c r="J483" s="877"/>
      <c r="K483" s="803"/>
      <c r="L483" s="750"/>
      <c r="M483" s="806"/>
      <c r="N483" s="870"/>
      <c r="O483" s="780"/>
      <c r="P483" s="23"/>
      <c r="Q483" s="27"/>
      <c r="R483" s="27"/>
      <c r="S483" s="816"/>
      <c r="T483" s="816"/>
      <c r="U483" s="816"/>
      <c r="V483" s="816"/>
      <c r="W483" s="816"/>
      <c r="X483" s="744"/>
      <c r="Y483" s="882"/>
      <c r="Z483" s="753"/>
      <c r="AA483" s="884"/>
      <c r="AB483" s="758"/>
      <c r="AC483" s="760"/>
      <c r="AD483" s="760"/>
      <c r="AE483" s="763"/>
      <c r="AF483" s="750"/>
      <c r="AG483" s="750"/>
      <c r="AH483" s="750"/>
      <c r="AI483" s="767"/>
      <c r="AJ483" s="829"/>
      <c r="AK483" s="773"/>
      <c r="AL483" s="773"/>
      <c r="AM483" s="829"/>
      <c r="AN483" s="863"/>
    </row>
    <row r="484" spans="1:40" ht="15.75" thickBot="1">
      <c r="A484" s="789"/>
      <c r="B484" s="783"/>
      <c r="C484" s="750"/>
      <c r="D484" s="873"/>
      <c r="E484" s="869"/>
      <c r="F484" s="873"/>
      <c r="G484" s="797"/>
      <c r="H484" s="24" t="s">
        <v>572</v>
      </c>
      <c r="I484" s="63" t="s">
        <v>538</v>
      </c>
      <c r="J484" s="877"/>
      <c r="K484" s="803"/>
      <c r="L484" s="750"/>
      <c r="M484" s="806"/>
      <c r="N484" s="869"/>
      <c r="O484" s="811"/>
      <c r="P484" s="26" t="s">
        <v>541</v>
      </c>
      <c r="Q484" s="22" t="s">
        <v>542</v>
      </c>
      <c r="R484" s="26">
        <f>+IFERROR(VLOOKUP(Q484,[15]DATOS!$E$2:$F$17,2,FALSE),"")</f>
        <v>15</v>
      </c>
      <c r="S484" s="744">
        <f>SUM(R484:R493)</f>
        <v>100</v>
      </c>
      <c r="T484" s="743" t="str">
        <f>+IF(AND(S484&lt;=100,S484&gt;=96),"Fuerte",IF(AND(S484&lt;=95,S484&gt;=86),"Moderado",IF(AND(S484&lt;=85,J484&gt;=0),"Débil"," ")))</f>
        <v>Fuerte</v>
      </c>
      <c r="U484" s="743" t="s">
        <v>543</v>
      </c>
      <c r="V484" s="743" t="str">
        <f>IF(AND(EXACT(T484,"Fuerte"),(EXACT(U484,"Fuerte"))),"Fuerte",IF(AND(EXACT(T484,"Fuerte"),(EXACT(U484,"Moderado"))),"Moderado",IF(AND(EXACT(T484,"Fuerte"),(EXACT(U484,"Débil"))),"Débil",IF(AND(EXACT(T484,"Moderado"),(EXACT(U484,"Fuerte"))),"Moderado",IF(AND(EXACT(T484,"Moderado"),(EXACT(U484,"Moderado"))),"Moderado",IF(AND(EXACT(T484,"Moderado"),(EXACT(U484,"Débil"))),"Débil",IF(AND(EXACT(T484,"Débil"),(EXACT(U484,"Fuerte"))),"Débil",IF(AND(EXACT(T484,"Débil"),(EXACT(U484,"Moderado"))),"Débil",IF(AND(EXACT(T484,"Débil"),(EXACT(U484,"Débil"))),"Débil",)))))))))</f>
        <v>Fuerte</v>
      </c>
      <c r="W484" s="743"/>
      <c r="X484" s="744"/>
      <c r="Y484" s="780"/>
      <c r="Z484" s="781"/>
      <c r="AA484" s="780"/>
      <c r="AB484" s="758"/>
      <c r="AC484" s="760"/>
      <c r="AD484" s="760"/>
      <c r="AE484" s="763"/>
      <c r="AF484" s="750"/>
      <c r="AG484" s="750"/>
      <c r="AH484" s="750"/>
      <c r="AI484" s="767"/>
      <c r="AJ484" s="956"/>
      <c r="AK484" s="786"/>
      <c r="AL484" s="786"/>
      <c r="AM484" s="856"/>
      <c r="AN484" s="863"/>
    </row>
    <row r="485" spans="1:40" ht="15.75" thickBot="1">
      <c r="A485" s="789"/>
      <c r="B485" s="783"/>
      <c r="C485" s="750"/>
      <c r="D485" s="873"/>
      <c r="E485" s="797"/>
      <c r="F485" s="873"/>
      <c r="G485" s="797"/>
      <c r="H485" s="24" t="s">
        <v>573</v>
      </c>
      <c r="I485" s="63" t="s">
        <v>538</v>
      </c>
      <c r="J485" s="877"/>
      <c r="K485" s="803"/>
      <c r="L485" s="750"/>
      <c r="M485" s="806"/>
      <c r="N485" s="797"/>
      <c r="O485" s="811"/>
      <c r="P485" s="26" t="s">
        <v>553</v>
      </c>
      <c r="Q485" s="22" t="s">
        <v>554</v>
      </c>
      <c r="R485" s="26">
        <f>+IFERROR(VLOOKUP(Q485,[15]DATOS!$E$2:$F$17,2,FALSE),"")</f>
        <v>15</v>
      </c>
      <c r="S485" s="744"/>
      <c r="T485" s="744"/>
      <c r="U485" s="744"/>
      <c r="V485" s="744"/>
      <c r="W485" s="744"/>
      <c r="X485" s="744"/>
      <c r="Y485" s="750"/>
      <c r="Z485" s="744"/>
      <c r="AA485" s="750"/>
      <c r="AB485" s="758"/>
      <c r="AC485" s="760"/>
      <c r="AD485" s="760"/>
      <c r="AE485" s="763"/>
      <c r="AF485" s="750"/>
      <c r="AG485" s="750"/>
      <c r="AH485" s="750"/>
      <c r="AI485" s="767"/>
      <c r="AJ485" s="775"/>
      <c r="AK485" s="772"/>
      <c r="AL485" s="772"/>
      <c r="AM485" s="857"/>
      <c r="AN485" s="863"/>
    </row>
    <row r="486" spans="1:40" ht="15.75" thickBot="1">
      <c r="A486" s="789"/>
      <c r="B486" s="783"/>
      <c r="C486" s="750"/>
      <c r="D486" s="873"/>
      <c r="E486" s="797"/>
      <c r="F486" s="873"/>
      <c r="G486" s="797"/>
      <c r="H486" s="24" t="s">
        <v>574</v>
      </c>
      <c r="I486" s="63" t="s">
        <v>538</v>
      </c>
      <c r="J486" s="877"/>
      <c r="K486" s="803"/>
      <c r="L486" s="750"/>
      <c r="M486" s="806"/>
      <c r="N486" s="797"/>
      <c r="O486" s="811"/>
      <c r="P486" s="26" t="s">
        <v>556</v>
      </c>
      <c r="Q486" s="22" t="s">
        <v>557</v>
      </c>
      <c r="R486" s="26">
        <f>+IFERROR(VLOOKUP(Q486,[15]DATOS!$E$2:$F$17,2,FALSE),"")</f>
        <v>15</v>
      </c>
      <c r="S486" s="744"/>
      <c r="T486" s="744"/>
      <c r="U486" s="744"/>
      <c r="V486" s="744"/>
      <c r="W486" s="744"/>
      <c r="X486" s="744"/>
      <c r="Y486" s="750"/>
      <c r="Z486" s="744"/>
      <c r="AA486" s="750"/>
      <c r="AB486" s="758"/>
      <c r="AC486" s="760"/>
      <c r="AD486" s="760"/>
      <c r="AE486" s="763"/>
      <c r="AF486" s="750"/>
      <c r="AG486" s="750"/>
      <c r="AH486" s="750"/>
      <c r="AI486" s="767"/>
      <c r="AJ486" s="775"/>
      <c r="AK486" s="772"/>
      <c r="AL486" s="772"/>
      <c r="AM486" s="857"/>
      <c r="AN486" s="863"/>
    </row>
    <row r="487" spans="1:40" ht="15.75" thickBot="1">
      <c r="A487" s="789"/>
      <c r="B487" s="783"/>
      <c r="C487" s="750"/>
      <c r="D487" s="873"/>
      <c r="E487" s="797"/>
      <c r="F487" s="873"/>
      <c r="G487" s="797"/>
      <c r="H487" s="24" t="s">
        <v>575</v>
      </c>
      <c r="I487" s="63" t="s">
        <v>538</v>
      </c>
      <c r="J487" s="877"/>
      <c r="K487" s="803"/>
      <c r="L487" s="750"/>
      <c r="M487" s="806"/>
      <c r="N487" s="797"/>
      <c r="O487" s="811"/>
      <c r="P487" s="26" t="s">
        <v>560</v>
      </c>
      <c r="Q487" s="22" t="s">
        <v>561</v>
      </c>
      <c r="R487" s="26">
        <f>+IFERROR(VLOOKUP(Q487,[15]DATOS!$E$2:$F$17,2,FALSE),"")</f>
        <v>15</v>
      </c>
      <c r="S487" s="744"/>
      <c r="T487" s="744"/>
      <c r="U487" s="744"/>
      <c r="V487" s="744"/>
      <c r="W487" s="744"/>
      <c r="X487" s="744"/>
      <c r="Y487" s="750"/>
      <c r="Z487" s="744"/>
      <c r="AA487" s="750"/>
      <c r="AB487" s="758"/>
      <c r="AC487" s="760"/>
      <c r="AD487" s="760"/>
      <c r="AE487" s="763"/>
      <c r="AF487" s="750"/>
      <c r="AG487" s="750"/>
      <c r="AH487" s="750"/>
      <c r="AI487" s="767"/>
      <c r="AJ487" s="775"/>
      <c r="AK487" s="772"/>
      <c r="AL487" s="772"/>
      <c r="AM487" s="857"/>
      <c r="AN487" s="863"/>
    </row>
    <row r="488" spans="1:40" ht="15.75" thickBot="1">
      <c r="A488" s="789"/>
      <c r="B488" s="783"/>
      <c r="C488" s="750"/>
      <c r="D488" s="873"/>
      <c r="E488" s="797"/>
      <c r="F488" s="873"/>
      <c r="G488" s="797"/>
      <c r="H488" s="746" t="s">
        <v>576</v>
      </c>
      <c r="I488" s="63" t="s">
        <v>538</v>
      </c>
      <c r="J488" s="877"/>
      <c r="K488" s="803"/>
      <c r="L488" s="750"/>
      <c r="M488" s="806"/>
      <c r="N488" s="797"/>
      <c r="O488" s="811"/>
      <c r="P488" s="26" t="s">
        <v>563</v>
      </c>
      <c r="Q488" s="22" t="s">
        <v>564</v>
      </c>
      <c r="R488" s="26">
        <f>+IFERROR(VLOOKUP(Q488,[15]DATOS!$E$2:$F$17,2,FALSE),"")</f>
        <v>15</v>
      </c>
      <c r="S488" s="744"/>
      <c r="T488" s="744"/>
      <c r="U488" s="744"/>
      <c r="V488" s="744"/>
      <c r="W488" s="744"/>
      <c r="X488" s="744"/>
      <c r="Y488" s="750"/>
      <c r="Z488" s="744"/>
      <c r="AA488" s="750"/>
      <c r="AB488" s="758"/>
      <c r="AC488" s="760"/>
      <c r="AD488" s="760"/>
      <c r="AE488" s="763"/>
      <c r="AF488" s="750"/>
      <c r="AG488" s="750"/>
      <c r="AH488" s="750"/>
      <c r="AI488" s="767"/>
      <c r="AJ488" s="775"/>
      <c r="AK488" s="772"/>
      <c r="AL488" s="772"/>
      <c r="AM488" s="857"/>
      <c r="AN488" s="863"/>
    </row>
    <row r="489" spans="1:40" ht="15.75" thickBot="1">
      <c r="A489" s="789"/>
      <c r="B489" s="783"/>
      <c r="C489" s="750"/>
      <c r="D489" s="873"/>
      <c r="E489" s="797"/>
      <c r="F489" s="873"/>
      <c r="G489" s="797"/>
      <c r="H489" s="746"/>
      <c r="I489" s="63" t="s">
        <v>538</v>
      </c>
      <c r="J489" s="877"/>
      <c r="K489" s="803"/>
      <c r="L489" s="750"/>
      <c r="M489" s="806"/>
      <c r="N489" s="797"/>
      <c r="O489" s="811"/>
      <c r="P489" s="26" t="s">
        <v>566</v>
      </c>
      <c r="Q489" s="22" t="s">
        <v>567</v>
      </c>
      <c r="R489" s="26">
        <f>+IFERROR(VLOOKUP(Q489,[15]DATOS!$E$2:$F$17,2,FALSE),"")</f>
        <v>15</v>
      </c>
      <c r="S489" s="744"/>
      <c r="T489" s="744"/>
      <c r="U489" s="744"/>
      <c r="V489" s="744"/>
      <c r="W489" s="744"/>
      <c r="X489" s="744"/>
      <c r="Y489" s="750"/>
      <c r="Z489" s="744"/>
      <c r="AA489" s="750"/>
      <c r="AB489" s="758"/>
      <c r="AC489" s="760"/>
      <c r="AD489" s="760"/>
      <c r="AE489" s="763"/>
      <c r="AF489" s="750"/>
      <c r="AG489" s="750"/>
      <c r="AH489" s="750"/>
      <c r="AI489" s="767"/>
      <c r="AJ489" s="775"/>
      <c r="AK489" s="772"/>
      <c r="AL489" s="772"/>
      <c r="AM489" s="857"/>
      <c r="AN489" s="863"/>
    </row>
    <row r="490" spans="1:40" ht="15.75" thickBot="1">
      <c r="A490" s="789"/>
      <c r="B490" s="783"/>
      <c r="C490" s="750"/>
      <c r="D490" s="873"/>
      <c r="E490" s="797"/>
      <c r="F490" s="873"/>
      <c r="G490" s="797"/>
      <c r="H490" s="864" t="s">
        <v>577</v>
      </c>
      <c r="I490" s="63" t="s">
        <v>538</v>
      </c>
      <c r="J490" s="877"/>
      <c r="K490" s="803"/>
      <c r="L490" s="750"/>
      <c r="M490" s="806"/>
      <c r="N490" s="797"/>
      <c r="O490" s="811"/>
      <c r="P490" s="26" t="s">
        <v>569</v>
      </c>
      <c r="Q490" s="26" t="s">
        <v>570</v>
      </c>
      <c r="R490" s="26">
        <f>+IFERROR(VLOOKUP(Q490,[15]DATOS!$E$2:$F$17,2,FALSE),"")</f>
        <v>10</v>
      </c>
      <c r="S490" s="744"/>
      <c r="T490" s="744"/>
      <c r="U490" s="744"/>
      <c r="V490" s="744"/>
      <c r="W490" s="744"/>
      <c r="X490" s="744"/>
      <c r="Y490" s="750"/>
      <c r="Z490" s="744"/>
      <c r="AA490" s="750"/>
      <c r="AB490" s="758"/>
      <c r="AC490" s="760"/>
      <c r="AD490" s="760"/>
      <c r="AE490" s="763"/>
      <c r="AF490" s="750"/>
      <c r="AG490" s="750"/>
      <c r="AH490" s="750"/>
      <c r="AI490" s="767"/>
      <c r="AJ490" s="776"/>
      <c r="AK490" s="773"/>
      <c r="AL490" s="773"/>
      <c r="AM490" s="1115"/>
      <c r="AN490" s="863"/>
    </row>
    <row r="491" spans="1:40" ht="15.75" thickBot="1">
      <c r="A491" s="789"/>
      <c r="B491" s="783"/>
      <c r="C491" s="750"/>
      <c r="D491" s="873"/>
      <c r="E491" s="797"/>
      <c r="F491" s="873"/>
      <c r="G491" s="797"/>
      <c r="H491" s="865"/>
      <c r="I491" s="63" t="s">
        <v>538</v>
      </c>
      <c r="J491" s="877"/>
      <c r="K491" s="803"/>
      <c r="L491" s="750"/>
      <c r="M491" s="806"/>
      <c r="N491" s="797"/>
      <c r="O491" s="811"/>
      <c r="P491" s="816"/>
      <c r="Q491" s="816"/>
      <c r="R491" s="816"/>
      <c r="S491" s="744"/>
      <c r="T491" s="744"/>
      <c r="U491" s="744"/>
      <c r="V491" s="744"/>
      <c r="W491" s="744"/>
      <c r="X491" s="744"/>
      <c r="Y491" s="750"/>
      <c r="Z491" s="744"/>
      <c r="AA491" s="750"/>
      <c r="AB491" s="758"/>
      <c r="AC491" s="760"/>
      <c r="AD491" s="760"/>
      <c r="AE491" s="763"/>
      <c r="AF491" s="750"/>
      <c r="AG491" s="750"/>
      <c r="AH491" s="750"/>
      <c r="AI491" s="859"/>
      <c r="AJ491" s="834" t="s">
        <v>820</v>
      </c>
      <c r="AK491" s="837" t="s">
        <v>631</v>
      </c>
      <c r="AL491" s="837" t="s">
        <v>632</v>
      </c>
      <c r="AM491" s="856" t="s">
        <v>821</v>
      </c>
      <c r="AN491" s="863"/>
    </row>
    <row r="492" spans="1:40" ht="15.75" thickBot="1">
      <c r="A492" s="789"/>
      <c r="B492" s="783"/>
      <c r="C492" s="750"/>
      <c r="D492" s="873"/>
      <c r="E492" s="797"/>
      <c r="F492" s="873"/>
      <c r="G492" s="797"/>
      <c r="H492" s="746" t="s">
        <v>578</v>
      </c>
      <c r="I492" s="63" t="s">
        <v>538</v>
      </c>
      <c r="J492" s="877"/>
      <c r="K492" s="803"/>
      <c r="L492" s="750"/>
      <c r="M492" s="806"/>
      <c r="N492" s="797"/>
      <c r="O492" s="811"/>
      <c r="P492" s="816"/>
      <c r="Q492" s="816"/>
      <c r="R492" s="816"/>
      <c r="S492" s="744"/>
      <c r="T492" s="744"/>
      <c r="U492" s="744"/>
      <c r="V492" s="744"/>
      <c r="W492" s="744"/>
      <c r="X492" s="744"/>
      <c r="Y492" s="750"/>
      <c r="Z492" s="744"/>
      <c r="AA492" s="750"/>
      <c r="AB492" s="758"/>
      <c r="AC492" s="760"/>
      <c r="AD492" s="760"/>
      <c r="AE492" s="763"/>
      <c r="AF492" s="750"/>
      <c r="AG492" s="750"/>
      <c r="AH492" s="750"/>
      <c r="AI492" s="859"/>
      <c r="AJ492" s="835"/>
      <c r="AK492" s="838"/>
      <c r="AL492" s="838"/>
      <c r="AM492" s="857"/>
      <c r="AN492" s="863"/>
    </row>
    <row r="493" spans="1:40" ht="15.75" thickBot="1">
      <c r="A493" s="789"/>
      <c r="B493" s="783"/>
      <c r="C493" s="750"/>
      <c r="D493" s="873"/>
      <c r="E493" s="797"/>
      <c r="F493" s="873"/>
      <c r="G493" s="797"/>
      <c r="H493" s="746"/>
      <c r="I493" s="63" t="s">
        <v>538</v>
      </c>
      <c r="J493" s="877"/>
      <c r="K493" s="803"/>
      <c r="L493" s="750"/>
      <c r="M493" s="806"/>
      <c r="N493" s="797"/>
      <c r="O493" s="811"/>
      <c r="P493" s="816"/>
      <c r="Q493" s="816"/>
      <c r="R493" s="816"/>
      <c r="S493" s="744"/>
      <c r="T493" s="744"/>
      <c r="U493" s="744"/>
      <c r="V493" s="744"/>
      <c r="W493" s="744"/>
      <c r="X493" s="744"/>
      <c r="Y493" s="750"/>
      <c r="Z493" s="744"/>
      <c r="AA493" s="750"/>
      <c r="AB493" s="758"/>
      <c r="AC493" s="760"/>
      <c r="AD493" s="760"/>
      <c r="AE493" s="763"/>
      <c r="AF493" s="750"/>
      <c r="AG493" s="750"/>
      <c r="AH493" s="750"/>
      <c r="AI493" s="859"/>
      <c r="AJ493" s="835"/>
      <c r="AK493" s="838"/>
      <c r="AL493" s="838"/>
      <c r="AM493" s="857"/>
      <c r="AN493" s="863"/>
    </row>
    <row r="494" spans="1:40" ht="15.75" thickBot="1">
      <c r="A494" s="789"/>
      <c r="B494" s="783"/>
      <c r="C494" s="750"/>
      <c r="D494" s="873"/>
      <c r="E494" s="797"/>
      <c r="F494" s="873"/>
      <c r="G494" s="797"/>
      <c r="H494" s="746" t="s">
        <v>579</v>
      </c>
      <c r="I494" s="63" t="s">
        <v>538</v>
      </c>
      <c r="J494" s="877"/>
      <c r="K494" s="803"/>
      <c r="L494" s="750"/>
      <c r="M494" s="806"/>
      <c r="N494" s="797"/>
      <c r="O494" s="811"/>
      <c r="P494" s="816"/>
      <c r="Q494" s="816"/>
      <c r="R494" s="816"/>
      <c r="S494" s="744"/>
      <c r="T494" s="744"/>
      <c r="U494" s="744"/>
      <c r="V494" s="744"/>
      <c r="W494" s="744"/>
      <c r="X494" s="744"/>
      <c r="Y494" s="750"/>
      <c r="Z494" s="744"/>
      <c r="AA494" s="750"/>
      <c r="AB494" s="758"/>
      <c r="AC494" s="760"/>
      <c r="AD494" s="760"/>
      <c r="AE494" s="763"/>
      <c r="AF494" s="750"/>
      <c r="AG494" s="750"/>
      <c r="AH494" s="750"/>
      <c r="AI494" s="859"/>
      <c r="AJ494" s="835"/>
      <c r="AK494" s="838"/>
      <c r="AL494" s="838"/>
      <c r="AM494" s="857"/>
      <c r="AN494" s="863"/>
    </row>
    <row r="495" spans="1:40" ht="15.75" thickBot="1">
      <c r="A495" s="789"/>
      <c r="B495" s="783"/>
      <c r="C495" s="750"/>
      <c r="D495" s="873"/>
      <c r="E495" s="797"/>
      <c r="F495" s="873"/>
      <c r="G495" s="797"/>
      <c r="H495" s="746"/>
      <c r="I495" s="63" t="s">
        <v>538</v>
      </c>
      <c r="J495" s="877"/>
      <c r="K495" s="803"/>
      <c r="L495" s="750"/>
      <c r="M495" s="806"/>
      <c r="N495" s="797"/>
      <c r="O495" s="811"/>
      <c r="P495" s="816"/>
      <c r="Q495" s="816"/>
      <c r="R495" s="816"/>
      <c r="S495" s="744"/>
      <c r="T495" s="744"/>
      <c r="U495" s="744"/>
      <c r="V495" s="744"/>
      <c r="W495" s="744"/>
      <c r="X495" s="744"/>
      <c r="Y495" s="750"/>
      <c r="Z495" s="744"/>
      <c r="AA495" s="750"/>
      <c r="AB495" s="758"/>
      <c r="AC495" s="760"/>
      <c r="AD495" s="760"/>
      <c r="AE495" s="763"/>
      <c r="AF495" s="750"/>
      <c r="AG495" s="750"/>
      <c r="AH495" s="750"/>
      <c r="AI495" s="859"/>
      <c r="AJ495" s="835"/>
      <c r="AK495" s="838"/>
      <c r="AL495" s="838"/>
      <c r="AM495" s="857"/>
      <c r="AN495" s="863"/>
    </row>
    <row r="496" spans="1:40" ht="15.75" thickBot="1">
      <c r="A496" s="789"/>
      <c r="B496" s="783"/>
      <c r="C496" s="750"/>
      <c r="D496" s="873"/>
      <c r="E496" s="797"/>
      <c r="F496" s="873"/>
      <c r="G496" s="797"/>
      <c r="H496" s="746" t="s">
        <v>580</v>
      </c>
      <c r="I496" s="63" t="s">
        <v>538</v>
      </c>
      <c r="J496" s="877"/>
      <c r="K496" s="803"/>
      <c r="L496" s="750"/>
      <c r="M496" s="806"/>
      <c r="N496" s="797"/>
      <c r="O496" s="811"/>
      <c r="P496" s="816"/>
      <c r="Q496" s="816"/>
      <c r="R496" s="816"/>
      <c r="S496" s="744"/>
      <c r="T496" s="744"/>
      <c r="U496" s="744"/>
      <c r="V496" s="744"/>
      <c r="W496" s="744"/>
      <c r="X496" s="744"/>
      <c r="Y496" s="750"/>
      <c r="Z496" s="744"/>
      <c r="AA496" s="750"/>
      <c r="AB496" s="758"/>
      <c r="AC496" s="760"/>
      <c r="AD496" s="760"/>
      <c r="AE496" s="763"/>
      <c r="AF496" s="750"/>
      <c r="AG496" s="750"/>
      <c r="AH496" s="750"/>
      <c r="AI496" s="859"/>
      <c r="AJ496" s="835"/>
      <c r="AK496" s="838"/>
      <c r="AL496" s="838"/>
      <c r="AM496" s="857"/>
      <c r="AN496" s="863"/>
    </row>
    <row r="497" spans="1:40" ht="15.75" thickBot="1">
      <c r="A497" s="789"/>
      <c r="B497" s="783"/>
      <c r="C497" s="750"/>
      <c r="D497" s="873"/>
      <c r="E497" s="797"/>
      <c r="F497" s="873"/>
      <c r="G497" s="797"/>
      <c r="H497" s="746"/>
      <c r="I497" s="63" t="s">
        <v>538</v>
      </c>
      <c r="J497" s="877"/>
      <c r="K497" s="803"/>
      <c r="L497" s="750"/>
      <c r="M497" s="806"/>
      <c r="N497" s="797"/>
      <c r="O497" s="811"/>
      <c r="P497" s="816"/>
      <c r="Q497" s="816"/>
      <c r="R497" s="816"/>
      <c r="S497" s="744"/>
      <c r="T497" s="744"/>
      <c r="U497" s="744"/>
      <c r="V497" s="744"/>
      <c r="W497" s="744"/>
      <c r="X497" s="744"/>
      <c r="Y497" s="750"/>
      <c r="Z497" s="744"/>
      <c r="AA497" s="750"/>
      <c r="AB497" s="758"/>
      <c r="AC497" s="760"/>
      <c r="AD497" s="760"/>
      <c r="AE497" s="763"/>
      <c r="AF497" s="750"/>
      <c r="AG497" s="750"/>
      <c r="AH497" s="750"/>
      <c r="AI497" s="859"/>
      <c r="AJ497" s="835"/>
      <c r="AK497" s="838"/>
      <c r="AL497" s="838"/>
      <c r="AM497" s="857"/>
      <c r="AN497" s="863"/>
    </row>
    <row r="498" spans="1:40" ht="15.75" thickBot="1">
      <c r="A498" s="789"/>
      <c r="B498" s="783"/>
      <c r="C498" s="750"/>
      <c r="D498" s="873"/>
      <c r="E498" s="797"/>
      <c r="F498" s="873"/>
      <c r="G498" s="797"/>
      <c r="H498" s="864" t="s">
        <v>581</v>
      </c>
      <c r="I498" s="63" t="s">
        <v>538</v>
      </c>
      <c r="J498" s="877"/>
      <c r="K498" s="803"/>
      <c r="L498" s="750"/>
      <c r="M498" s="806"/>
      <c r="N498" s="797"/>
      <c r="O498" s="811"/>
      <c r="P498" s="816"/>
      <c r="Q498" s="816"/>
      <c r="R498" s="816"/>
      <c r="S498" s="744"/>
      <c r="T498" s="744"/>
      <c r="U498" s="744"/>
      <c r="V498" s="744"/>
      <c r="W498" s="744"/>
      <c r="X498" s="744"/>
      <c r="Y498" s="750"/>
      <c r="Z498" s="744"/>
      <c r="AA498" s="750"/>
      <c r="AB498" s="758"/>
      <c r="AC498" s="760"/>
      <c r="AD498" s="760"/>
      <c r="AE498" s="763"/>
      <c r="AF498" s="750"/>
      <c r="AG498" s="750"/>
      <c r="AH498" s="750"/>
      <c r="AI498" s="859"/>
      <c r="AJ498" s="835"/>
      <c r="AK498" s="838"/>
      <c r="AL498" s="838"/>
      <c r="AM498" s="857"/>
      <c r="AN498" s="863"/>
    </row>
    <row r="499" spans="1:40" ht="15.75" thickBot="1">
      <c r="A499" s="789"/>
      <c r="B499" s="783"/>
      <c r="C499" s="750"/>
      <c r="D499" s="873"/>
      <c r="E499" s="797"/>
      <c r="F499" s="873"/>
      <c r="G499" s="797"/>
      <c r="H499" s="865"/>
      <c r="I499" s="63" t="s">
        <v>538</v>
      </c>
      <c r="J499" s="877"/>
      <c r="K499" s="803"/>
      <c r="L499" s="750"/>
      <c r="M499" s="806"/>
      <c r="N499" s="797"/>
      <c r="O499" s="811"/>
      <c r="P499" s="816"/>
      <c r="Q499" s="816"/>
      <c r="R499" s="816"/>
      <c r="S499" s="744"/>
      <c r="T499" s="744"/>
      <c r="U499" s="744"/>
      <c r="V499" s="744"/>
      <c r="W499" s="744"/>
      <c r="X499" s="744"/>
      <c r="Y499" s="750"/>
      <c r="Z499" s="744"/>
      <c r="AA499" s="750"/>
      <c r="AB499" s="758"/>
      <c r="AC499" s="760"/>
      <c r="AD499" s="760"/>
      <c r="AE499" s="763"/>
      <c r="AF499" s="750"/>
      <c r="AG499" s="750"/>
      <c r="AH499" s="750"/>
      <c r="AI499" s="859"/>
      <c r="AJ499" s="835"/>
      <c r="AK499" s="838"/>
      <c r="AL499" s="838"/>
      <c r="AM499" s="857"/>
      <c r="AN499" s="863"/>
    </row>
    <row r="500" spans="1:40" ht="15.75" thickBot="1">
      <c r="A500" s="789"/>
      <c r="B500" s="783"/>
      <c r="C500" s="750"/>
      <c r="D500" s="873"/>
      <c r="E500" s="797"/>
      <c r="F500" s="873"/>
      <c r="G500" s="797"/>
      <c r="H500" s="879" t="s">
        <v>582</v>
      </c>
      <c r="I500" s="63" t="s">
        <v>538</v>
      </c>
      <c r="J500" s="877"/>
      <c r="K500" s="803"/>
      <c r="L500" s="750"/>
      <c r="M500" s="806"/>
      <c r="N500" s="797"/>
      <c r="O500" s="811"/>
      <c r="P500" s="816"/>
      <c r="Q500" s="816"/>
      <c r="R500" s="816"/>
      <c r="S500" s="744"/>
      <c r="T500" s="744"/>
      <c r="U500" s="744"/>
      <c r="V500" s="744"/>
      <c r="W500" s="744"/>
      <c r="X500" s="744"/>
      <c r="Y500" s="750"/>
      <c r="Z500" s="744"/>
      <c r="AA500" s="750"/>
      <c r="AB500" s="758"/>
      <c r="AC500" s="760"/>
      <c r="AD500" s="760"/>
      <c r="AE500" s="763"/>
      <c r="AF500" s="750"/>
      <c r="AG500" s="750"/>
      <c r="AH500" s="750"/>
      <c r="AI500" s="859"/>
      <c r="AJ500" s="835"/>
      <c r="AK500" s="838"/>
      <c r="AL500" s="838"/>
      <c r="AM500" s="857"/>
      <c r="AN500" s="863"/>
    </row>
    <row r="501" spans="1:40" ht="15.75" thickBot="1">
      <c r="A501" s="790"/>
      <c r="B501" s="784"/>
      <c r="C501" s="765"/>
      <c r="D501" s="874"/>
      <c r="E501" s="798"/>
      <c r="F501" s="874"/>
      <c r="G501" s="798"/>
      <c r="H501" s="880"/>
      <c r="I501" s="63" t="s">
        <v>538</v>
      </c>
      <c r="J501" s="878"/>
      <c r="K501" s="804"/>
      <c r="L501" s="750"/>
      <c r="M501" s="807"/>
      <c r="N501" s="798"/>
      <c r="O501" s="811"/>
      <c r="P501" s="816"/>
      <c r="Q501" s="816"/>
      <c r="R501" s="816"/>
      <c r="S501" s="745"/>
      <c r="T501" s="745"/>
      <c r="U501" s="745"/>
      <c r="V501" s="745"/>
      <c r="W501" s="745"/>
      <c r="X501" s="745"/>
      <c r="Y501" s="765"/>
      <c r="Z501" s="745"/>
      <c r="AA501" s="765"/>
      <c r="AB501" s="759"/>
      <c r="AC501" s="760"/>
      <c r="AD501" s="760"/>
      <c r="AE501" s="764"/>
      <c r="AF501" s="765"/>
      <c r="AG501" s="765"/>
      <c r="AH501" s="750"/>
      <c r="AI501" s="860"/>
      <c r="AJ501" s="836"/>
      <c r="AK501" s="839"/>
      <c r="AL501" s="839"/>
      <c r="AM501" s="858"/>
      <c r="AN501" s="1114"/>
    </row>
    <row r="502" spans="1:40" ht="15" customHeight="1" thickBot="1">
      <c r="A502" s="816">
        <v>18</v>
      </c>
      <c r="B502" s="1116" t="s">
        <v>822</v>
      </c>
      <c r="C502" s="811" t="s">
        <v>823</v>
      </c>
      <c r="D502" s="811" t="s">
        <v>533</v>
      </c>
      <c r="E502" s="780" t="s">
        <v>824</v>
      </c>
      <c r="F502" s="811" t="s">
        <v>825</v>
      </c>
      <c r="G502" s="811" t="s">
        <v>536</v>
      </c>
      <c r="H502" s="62" t="s">
        <v>537</v>
      </c>
      <c r="I502" s="63" t="s">
        <v>538</v>
      </c>
      <c r="J502" s="876">
        <f>COUNTIF(I502:I527,[3]DATOS!$D$24)</f>
        <v>26</v>
      </c>
      <c r="K502" s="962" t="str">
        <f>+IF(AND(J502&lt;6,J502&gt;0),"Moderado",IF(AND(J502&lt;12,J502&gt;5),"Mayor",IF(AND(J502&lt;20,J502&gt;11),"Catastrófico","Responda las Preguntas de Impacto")))</f>
        <v>Responda las Preguntas de Impacto</v>
      </c>
      <c r="L502" s="749" t="str">
        <f>IF(AND(EXACT(G502,"Rara vez"),(EXACT(K502,"Moderado"))),"Moderado",IF(AND(EXACT(G502,"Rara vez"),(EXACT(K502,"Mayor"))),"Alto",IF(AND(EXACT(G502,"Rara vez"),(EXACT(K502,"Catastrófico"))),"Extremo",IF(AND(EXACT(G502,"Improbable"),(EXACT(K502,"Moderado"))),"Moderado",IF(AND(EXACT(G502,"Improbable"),(EXACT(K502,"Mayor"))),"Alto",IF(AND(EXACT(G502,"Improbable"),(EXACT(K502,"Catastrófico"))),"Extremo",IF(AND(EXACT(G502,"Posible"),(EXACT(K502,"Moderado"))),"Alto",IF(AND(EXACT(G502,"Posible"),(EXACT(K502,"Mayor"))),"Extremo",IF(AND(EXACT(G502,"Posible"),(EXACT(K502,"Catastrófico"))),"Extremo",IF(AND(EXACT(G502,"Probable"),(EXACT(K502,"Moderado"))),"Alto",IF(AND(EXACT(G502,"Probable"),(EXACT(K502,"Mayor"))),"Extremo",IF(AND(EXACT(G502,"Probable"),(EXACT(K502,"Catastrófico"))),"Extremo",IF(AND(EXACT(G502,"Casi Seguro"),(EXACT(K502,"Moderado"))),"Extremo",IF(AND(EXACT(G502,"Casi Seguro"),(EXACT(K502,"Mayor"))),"Extremo",IF(AND(EXACT(G502,"Casi Seguro"),(EXACT(K502,"Catastrófico"))),"Extremo","")))))))))))))))</f>
        <v/>
      </c>
      <c r="M502" s="766" t="str">
        <f>IF(EXACT(L502,"Bajo"),"Evitar el Riesgo, Reducir el Riesgo, Compartir el Riesg",IF(EXACT(L502,"Moderado"),"Evitar el Riesgo, Reducir el Riesgo, Compartir el Riesgo",IF(EXACT(L502,"Alto"),"Evitar el Riesgo, Reducir el Riesgo, Compartir el Riesgo",IF(EXACT(L502,"Extremo"),"Evitar el Riesgo, Reducir el Riesgo, Compartir el Riesgo",""))))</f>
        <v/>
      </c>
      <c r="N502" s="870" t="s">
        <v>826</v>
      </c>
      <c r="O502" s="811" t="s">
        <v>540</v>
      </c>
      <c r="P502" s="30" t="s">
        <v>541</v>
      </c>
      <c r="Q502" s="22" t="s">
        <v>542</v>
      </c>
      <c r="R502" s="29">
        <f>+IFERROR(VLOOKUP(Q502,[16]DATOS!$E$2:$F$17,2,FALSE),"")</f>
        <v>15</v>
      </c>
      <c r="S502" s="816">
        <f>SUM(R502:R509)</f>
        <v>100</v>
      </c>
      <c r="T502" s="816" t="str">
        <f>+IF(AND(S502&lt;=100,S502&gt;=96),"Fuerte",IF(AND(S502&lt;=95,S502&gt;=86),"Moderado",IF(AND(S502&lt;=85,J502&gt;=0),"Débil"," ")))</f>
        <v>Fuerte</v>
      </c>
      <c r="U502" s="816" t="s">
        <v>543</v>
      </c>
      <c r="V502" s="816" t="str">
        <f>IF(AND(EXACT(T502,"Fuerte"),(EXACT(U502,"Fuerte"))),"Fuerte",IF(AND(EXACT(T502,"Fuerte"),(EXACT(U502,"Moderado"))),"Moderado",IF(AND(EXACT(T502,"Fuerte"),(EXACT(U502,"Débil"))),"Débil",IF(AND(EXACT(T502,"Moderado"),(EXACT(U502,"Fuerte"))),"Moderado",IF(AND(EXACT(T502,"Moderado"),(EXACT(U502,"Moderado"))),"Moderado",IF(AND(EXACT(T502,"Moderado"),(EXACT(U502,"Débil"))),"Débil",IF(AND(EXACT(T502,"Débil"),(EXACT(U502,"Fuerte"))),"Débil",IF(AND(EXACT(T502,"Débil"),(EXACT(U502,"Moderado"))),"Débil",IF(AND(EXACT(T502,"Débil"),(EXACT(U502,"Débil"))),"Débil",)))))))))</f>
        <v>Fuerte</v>
      </c>
      <c r="W502" s="816">
        <f>IF(V502="Fuerte",100,IF(V502="Moderado",50,IF(V502="Débil",0)))</f>
        <v>100</v>
      </c>
      <c r="X502" s="743">
        <f>AVERAGE(W502:W523)</f>
        <v>100</v>
      </c>
      <c r="Y502" s="780" t="s">
        <v>827</v>
      </c>
      <c r="Z502" s="743" t="s">
        <v>597</v>
      </c>
      <c r="AA502" s="761" t="s">
        <v>828</v>
      </c>
      <c r="AB502" s="761" t="str">
        <f>+IF(X502=100,"Fuerte",IF(AND(X502&lt;=99,X502&gt;=50),"Moderado",IF(X502&lt;50,"Débil"," ")))</f>
        <v>Fuerte</v>
      </c>
      <c r="AC502" s="761" t="s">
        <v>547</v>
      </c>
      <c r="AD502" s="761" t="s">
        <v>547</v>
      </c>
      <c r="AE502" s="780" t="str">
        <f>IF(AND(OR(AD502="Directamente",AD502="Indirectamente",AD502="No Disminuye"),(AB502="Fuerte"),(AC502="Directamente"),(OR(G502="Rara vez",G502="Improbable",G502="Posible"))),"Rara vez",IF(AND(OR(AD502="Directamente",AD502="Indirectamente",AD502="No Disminuye"),(AB502="Fuerte"),(AC502="Directamente"),(G502="Probable")),"Improbable",IF(AND(OR(AD502="Directamente",AD502="Indirectamente",AD502="No Disminuye"),(AB502="Fuerte"),(AC502="Directamente"),(G502="Casi Seguro")),"Posible",IF(AND(AD502="Directamente",AC502="No disminuye",AB502="Fuerte"),G502,IF(AND(OR(AD502="Directamente",AD502="Indirectamente",AD502="No Disminuye"),AB502="Moderado",AC502="Directamente",(OR(G502="Rara vez",G502="Improbable"))),"Rara vez",IF(AND(OR(AD502="Directamente",AD502="Indirectamente",AD502="No Disminuye"),(AB502="Moderado"),(AC502="Directamente"),(G502="Posible")),"Improbable",IF(AND(OR(AD502="Directamente",AD502="Indirectamente",AD502="No Disminuye"),(AB502="Moderado"),(AC502="Directamente"),(G502="Probable")),"Posible",IF(AND(OR(AD502="Directamente",AD502="Indirectamente",AD502="No Disminuye"),(AB502="Moderado"),(AC502="Directamente"),(G502="Casi Seguro")),"Probable",IF(AND(AD502="Directamente",AC502="No disminuye",AB502="Moderado"),G502,IF(AB502="Débil",G502," ESTA COMBINACION NO ESTÁ CONTEMPLADA EN LA METODOLOGÍA "))))))))))</f>
        <v>Rara vez</v>
      </c>
      <c r="AF502" s="811" t="str">
        <f>IF(AND(OR(AD502="Directamente",AD502="Indirectamente",AD502="No Disminuye"),AB502="Moderado",AC502="Directamente",(OR(G502="Raro",G502="Improbable"))),"Raro",IF(AND(OR(AD502="Directamente",AD502="Indirectamente",AD502="No Disminuye"),(AB502="Moderado"),(AC502="Directamente"),(G502="Posible")),"Improbable",IF(AND(OR(AD502="Directamente",AD502="Indirectamente",AD502="No Disminuye"),(AB502="Moderado"),(AC502="Directamente"),(G502="Probable")),"Posible",IF(AND(OR(AD502="Directamente",AD502="Indirectamente",AD502="No Disminuye"),(AB502="Moderado"),(AC502="Directamente"),(G502="Casi Seguro")),"Probable",IF(AND(AD502="Directamente",AC502="No disminuye",AB502="Moderado"),G502," ")))))</f>
        <v xml:space="preserve"> </v>
      </c>
      <c r="AG502" s="780" t="str">
        <f>K502</f>
        <v>Responda las Preguntas de Impacto</v>
      </c>
      <c r="AH502" s="749" t="str">
        <f>IF(AND(EXACT(AE502,"Rara vez"),(EXACT(AG502,"Moderado"))),"Moderado",IF(AND(EXACT(AE502,"Rara vez"),(EXACT(AG502,"Mayor"))),"Alto",IF(AND(EXACT(AE502,"Rara vez"),(EXACT(AG502,"Catastrófico"))),"Extremo",IF(AND(EXACT(AE502,"Improbable"),(EXACT(AG502,"Moderado"))),"Moderado",IF(AND(EXACT(AE502,"Improbable"),(EXACT(AG502,"Mayor"))),"Alto",IF(AND(EXACT(AE502,"Improbable"),(EXACT(AG502,"Catastrófico"))),"Extremo",IF(AND(EXACT(AE502,"Posible"),(EXACT(AG502,"Moderado"))),"Alto",IF(AND(EXACT(AE502,"Posible"),(EXACT(AG502,"Mayor"))),"Extremo",IF(AND(EXACT(AE502,"Posible"),(EXACT(AG502,"Catastrófico"))),"Extremo",IF(AND(EXACT(AE502,"Probable"),(EXACT(AG502,"Moderado"))),"Alto",IF(AND(EXACT(AE502,"Probable"),(EXACT(AG502,"Mayor"))),"Extremo",IF(AND(EXACT(AE502,"Probable"),(EXACT(AG502,"Catastrófico"))),"Extremo",IF(AND(EXACT(AE502,"Casi Seguro"),(EXACT(AG502,"Moderado"))),"Extremo",IF(AND(EXACT(AE502,"Casi Seguro"),(EXACT(AG502,"Mayor"))),"Extremo",IF(AND(EXACT(AE502,"Casi Seguro"),(EXACT(AG502,"Catastrófico"))),"Extremo","")))))))))))))))</f>
        <v/>
      </c>
      <c r="AI502" s="766" t="str">
        <f>IF(EXACT(AH502,"Bajo"),"Evitar el Riesgo, Reducir el Riesgo, Compartir el Riesgo",IF(EXACT(AH502,"Moderado"),"Evitar el Riesgo, Reducir el Riesgo, Compartir el Riesgo",IF(EXACT(AH502,"Alto"),"Evitar el Riesgo, Reducir el Riesgo, Compartir el Riesgo",IF(EXACT(AH502,"Extremo"),"Evitar el Riesgo, Reducir el Riesgo, Compartir el Riesgo",""))))</f>
        <v/>
      </c>
      <c r="AJ502" s="956" t="s">
        <v>829</v>
      </c>
      <c r="AK502" s="786">
        <v>43497</v>
      </c>
      <c r="AL502" s="786">
        <v>43830</v>
      </c>
      <c r="AM502" s="956" t="s">
        <v>701</v>
      </c>
      <c r="AN502" s="894" t="s">
        <v>830</v>
      </c>
    </row>
    <row r="503" spans="1:40" ht="15.75" thickBot="1">
      <c r="A503" s="816"/>
      <c r="B503" s="783"/>
      <c r="C503" s="811"/>
      <c r="D503" s="811"/>
      <c r="E503" s="750"/>
      <c r="F503" s="811"/>
      <c r="G503" s="811"/>
      <c r="H503" s="62" t="s">
        <v>552</v>
      </c>
      <c r="I503" s="63" t="s">
        <v>538</v>
      </c>
      <c r="J503" s="877"/>
      <c r="K503" s="962"/>
      <c r="L503" s="750"/>
      <c r="M503" s="767"/>
      <c r="N503" s="870"/>
      <c r="O503" s="811"/>
      <c r="P503" s="30" t="s">
        <v>553</v>
      </c>
      <c r="Q503" s="22" t="s">
        <v>554</v>
      </c>
      <c r="R503" s="29">
        <f>+IFERROR(VLOOKUP(Q503,[16]DATOS!$E$2:$F$17,2,FALSE),"")</f>
        <v>15</v>
      </c>
      <c r="S503" s="816"/>
      <c r="T503" s="816"/>
      <c r="U503" s="816"/>
      <c r="V503" s="816"/>
      <c r="W503" s="816"/>
      <c r="X503" s="744"/>
      <c r="Y503" s="750"/>
      <c r="Z503" s="744"/>
      <c r="AA503" s="891"/>
      <c r="AB503" s="891"/>
      <c r="AC503" s="891"/>
      <c r="AD503" s="891"/>
      <c r="AE503" s="750"/>
      <c r="AF503" s="811"/>
      <c r="AG503" s="750"/>
      <c r="AH503" s="750"/>
      <c r="AI503" s="767"/>
      <c r="AJ503" s="775"/>
      <c r="AK503" s="772"/>
      <c r="AL503" s="772"/>
      <c r="AM503" s="775"/>
      <c r="AN503" s="859"/>
    </row>
    <row r="504" spans="1:40" ht="15.75" thickBot="1">
      <c r="A504" s="816"/>
      <c r="B504" s="783"/>
      <c r="C504" s="811"/>
      <c r="D504" s="811"/>
      <c r="E504" s="750"/>
      <c r="F504" s="811"/>
      <c r="G504" s="811"/>
      <c r="H504" s="62" t="s">
        <v>555</v>
      </c>
      <c r="I504" s="63" t="s">
        <v>538</v>
      </c>
      <c r="J504" s="877"/>
      <c r="K504" s="962"/>
      <c r="L504" s="750"/>
      <c r="M504" s="767"/>
      <c r="N504" s="870"/>
      <c r="O504" s="811"/>
      <c r="P504" s="30" t="s">
        <v>556</v>
      </c>
      <c r="Q504" s="22" t="s">
        <v>557</v>
      </c>
      <c r="R504" s="29">
        <f>+IFERROR(VLOOKUP(Q504,[16]DATOS!$E$2:$F$17,2,FALSE),"")</f>
        <v>15</v>
      </c>
      <c r="S504" s="816"/>
      <c r="T504" s="816"/>
      <c r="U504" s="816"/>
      <c r="V504" s="816"/>
      <c r="W504" s="816"/>
      <c r="X504" s="744"/>
      <c r="Y504" s="750"/>
      <c r="Z504" s="744"/>
      <c r="AA504" s="891"/>
      <c r="AB504" s="891"/>
      <c r="AC504" s="891"/>
      <c r="AD504" s="891"/>
      <c r="AE504" s="750"/>
      <c r="AF504" s="811"/>
      <c r="AG504" s="750"/>
      <c r="AH504" s="750"/>
      <c r="AI504" s="767"/>
      <c r="AJ504" s="775"/>
      <c r="AK504" s="772"/>
      <c r="AL504" s="772"/>
      <c r="AM504" s="775"/>
      <c r="AN504" s="859"/>
    </row>
    <row r="505" spans="1:40" ht="15.75" thickBot="1">
      <c r="A505" s="816"/>
      <c r="B505" s="783"/>
      <c r="C505" s="811"/>
      <c r="D505" s="811"/>
      <c r="E505" s="750"/>
      <c r="F505" s="811"/>
      <c r="G505" s="811"/>
      <c r="H505" s="62" t="s">
        <v>558</v>
      </c>
      <c r="I505" s="63" t="s">
        <v>538</v>
      </c>
      <c r="J505" s="877"/>
      <c r="K505" s="962"/>
      <c r="L505" s="750"/>
      <c r="M505" s="767"/>
      <c r="N505" s="870"/>
      <c r="O505" s="811"/>
      <c r="P505" s="30" t="s">
        <v>560</v>
      </c>
      <c r="Q505" s="22" t="s">
        <v>561</v>
      </c>
      <c r="R505" s="29">
        <f>+IFERROR(VLOOKUP(Q505,[16]DATOS!$E$2:$F$17,2,FALSE),"")</f>
        <v>15</v>
      </c>
      <c r="S505" s="816"/>
      <c r="T505" s="816"/>
      <c r="U505" s="816"/>
      <c r="V505" s="816"/>
      <c r="W505" s="816"/>
      <c r="X505" s="744"/>
      <c r="Y505" s="750"/>
      <c r="Z505" s="744"/>
      <c r="AA505" s="891"/>
      <c r="AB505" s="891"/>
      <c r="AC505" s="891"/>
      <c r="AD505" s="891"/>
      <c r="AE505" s="750"/>
      <c r="AF505" s="811"/>
      <c r="AG505" s="750"/>
      <c r="AH505" s="750"/>
      <c r="AI505" s="767"/>
      <c r="AJ505" s="775"/>
      <c r="AK505" s="772"/>
      <c r="AL505" s="772"/>
      <c r="AM505" s="775"/>
      <c r="AN505" s="859"/>
    </row>
    <row r="506" spans="1:40" ht="15.75" thickBot="1">
      <c r="A506" s="816"/>
      <c r="B506" s="783"/>
      <c r="C506" s="811"/>
      <c r="D506" s="811"/>
      <c r="E506" s="750"/>
      <c r="F506" s="811"/>
      <c r="G506" s="811"/>
      <c r="H506" s="62" t="s">
        <v>562</v>
      </c>
      <c r="I506" s="63" t="s">
        <v>538</v>
      </c>
      <c r="J506" s="877"/>
      <c r="K506" s="962"/>
      <c r="L506" s="750"/>
      <c r="M506" s="767"/>
      <c r="N506" s="870"/>
      <c r="O506" s="811"/>
      <c r="P506" s="30" t="s">
        <v>563</v>
      </c>
      <c r="Q506" s="22" t="s">
        <v>564</v>
      </c>
      <c r="R506" s="29">
        <f>+IFERROR(VLOOKUP(Q506,[16]DATOS!$E$2:$F$17,2,FALSE),"")</f>
        <v>15</v>
      </c>
      <c r="S506" s="816"/>
      <c r="T506" s="816"/>
      <c r="U506" s="816"/>
      <c r="V506" s="816"/>
      <c r="W506" s="816"/>
      <c r="X506" s="744"/>
      <c r="Y506" s="750"/>
      <c r="Z506" s="744"/>
      <c r="AA506" s="891"/>
      <c r="AB506" s="891"/>
      <c r="AC506" s="891"/>
      <c r="AD506" s="891"/>
      <c r="AE506" s="750"/>
      <c r="AF506" s="811"/>
      <c r="AG506" s="750"/>
      <c r="AH506" s="750"/>
      <c r="AI506" s="767"/>
      <c r="AJ506" s="775"/>
      <c r="AK506" s="772"/>
      <c r="AL506" s="772"/>
      <c r="AM506" s="775"/>
      <c r="AN506" s="859"/>
    </row>
    <row r="507" spans="1:40" ht="15.75" thickBot="1">
      <c r="A507" s="816"/>
      <c r="B507" s="783"/>
      <c r="C507" s="811"/>
      <c r="D507" s="811"/>
      <c r="E507" s="750"/>
      <c r="F507" s="811"/>
      <c r="G507" s="811"/>
      <c r="H507" s="62" t="s">
        <v>565</v>
      </c>
      <c r="I507" s="63" t="s">
        <v>538</v>
      </c>
      <c r="J507" s="877"/>
      <c r="K507" s="962"/>
      <c r="L507" s="750"/>
      <c r="M507" s="767"/>
      <c r="N507" s="870"/>
      <c r="O507" s="811"/>
      <c r="P507" s="30" t="s">
        <v>566</v>
      </c>
      <c r="Q507" s="22" t="s">
        <v>567</v>
      </c>
      <c r="R507" s="29">
        <f>+IFERROR(VLOOKUP(Q507,[16]DATOS!$E$2:$F$17,2,FALSE),"")</f>
        <v>15</v>
      </c>
      <c r="S507" s="816"/>
      <c r="T507" s="816"/>
      <c r="U507" s="816"/>
      <c r="V507" s="816"/>
      <c r="W507" s="816"/>
      <c r="X507" s="744"/>
      <c r="Y507" s="750"/>
      <c r="Z507" s="744"/>
      <c r="AA507" s="891"/>
      <c r="AB507" s="891"/>
      <c r="AC507" s="891"/>
      <c r="AD507" s="891"/>
      <c r="AE507" s="750"/>
      <c r="AF507" s="811"/>
      <c r="AG507" s="750"/>
      <c r="AH507" s="750"/>
      <c r="AI507" s="767"/>
      <c r="AJ507" s="775"/>
      <c r="AK507" s="772"/>
      <c r="AL507" s="772"/>
      <c r="AM507" s="775"/>
      <c r="AN507" s="859"/>
    </row>
    <row r="508" spans="1:40" ht="15.75" thickBot="1">
      <c r="A508" s="816"/>
      <c r="B508" s="783"/>
      <c r="C508" s="811"/>
      <c r="D508" s="811"/>
      <c r="E508" s="751"/>
      <c r="F508" s="811"/>
      <c r="G508" s="811"/>
      <c r="H508" s="62" t="s">
        <v>568</v>
      </c>
      <c r="I508" s="63" t="s">
        <v>538</v>
      </c>
      <c r="J508" s="877"/>
      <c r="K508" s="962"/>
      <c r="L508" s="750"/>
      <c r="M508" s="767"/>
      <c r="N508" s="870"/>
      <c r="O508" s="811"/>
      <c r="P508" s="30" t="s">
        <v>569</v>
      </c>
      <c r="Q508" s="26" t="s">
        <v>570</v>
      </c>
      <c r="R508" s="29">
        <f>+IFERROR(VLOOKUP(Q508,[16]DATOS!$E$2:$F$17,2,FALSE),"")</f>
        <v>10</v>
      </c>
      <c r="S508" s="816"/>
      <c r="T508" s="816"/>
      <c r="U508" s="816"/>
      <c r="V508" s="816"/>
      <c r="W508" s="816"/>
      <c r="X508" s="744"/>
      <c r="Y508" s="750"/>
      <c r="Z508" s="744"/>
      <c r="AA508" s="891"/>
      <c r="AB508" s="891"/>
      <c r="AC508" s="891"/>
      <c r="AD508" s="891"/>
      <c r="AE508" s="750"/>
      <c r="AF508" s="811"/>
      <c r="AG508" s="750"/>
      <c r="AH508" s="750"/>
      <c r="AI508" s="767"/>
      <c r="AJ508" s="775"/>
      <c r="AK508" s="772"/>
      <c r="AL508" s="772"/>
      <c r="AM508" s="775"/>
      <c r="AN508" s="859"/>
    </row>
    <row r="509" spans="1:40" ht="30.75" thickBot="1">
      <c r="A509" s="816"/>
      <c r="B509" s="783"/>
      <c r="C509" s="811"/>
      <c r="D509" s="811"/>
      <c r="E509" s="780" t="s">
        <v>831</v>
      </c>
      <c r="F509" s="811"/>
      <c r="G509" s="811"/>
      <c r="H509" s="62" t="s">
        <v>571</v>
      </c>
      <c r="I509" s="63" t="s">
        <v>538</v>
      </c>
      <c r="J509" s="877"/>
      <c r="K509" s="962"/>
      <c r="L509" s="750"/>
      <c r="M509" s="767"/>
      <c r="N509" s="870"/>
      <c r="O509" s="811"/>
      <c r="P509" s="1121"/>
      <c r="Q509" s="1121"/>
      <c r="R509" s="1121"/>
      <c r="S509" s="816"/>
      <c r="T509" s="816"/>
      <c r="U509" s="816"/>
      <c r="V509" s="816"/>
      <c r="W509" s="816"/>
      <c r="X509" s="744"/>
      <c r="Y509" s="750"/>
      <c r="Z509" s="744"/>
      <c r="AA509" s="891"/>
      <c r="AB509" s="891"/>
      <c r="AC509" s="891"/>
      <c r="AD509" s="891"/>
      <c r="AE509" s="750"/>
      <c r="AF509" s="811"/>
      <c r="AG509" s="750"/>
      <c r="AH509" s="750"/>
      <c r="AI509" s="767"/>
      <c r="AJ509" s="775"/>
      <c r="AK509" s="772"/>
      <c r="AL509" s="772"/>
      <c r="AM509" s="775"/>
      <c r="AN509" s="859"/>
    </row>
    <row r="510" spans="1:40" ht="15.75" thickBot="1">
      <c r="A510" s="816"/>
      <c r="B510" s="783"/>
      <c r="C510" s="811"/>
      <c r="D510" s="811"/>
      <c r="E510" s="750"/>
      <c r="F510" s="811"/>
      <c r="G510" s="811"/>
      <c r="H510" s="62" t="s">
        <v>572</v>
      </c>
      <c r="I510" s="63" t="s">
        <v>538</v>
      </c>
      <c r="J510" s="877"/>
      <c r="K510" s="962"/>
      <c r="L510" s="750"/>
      <c r="M510" s="767"/>
      <c r="N510" s="870"/>
      <c r="O510" s="811"/>
      <c r="P510" s="1122"/>
      <c r="Q510" s="1122"/>
      <c r="R510" s="1122"/>
      <c r="S510" s="816"/>
      <c r="T510" s="816"/>
      <c r="U510" s="816"/>
      <c r="V510" s="816"/>
      <c r="W510" s="816"/>
      <c r="X510" s="744"/>
      <c r="Y510" s="750"/>
      <c r="Z510" s="744"/>
      <c r="AA510" s="891"/>
      <c r="AB510" s="891"/>
      <c r="AC510" s="891"/>
      <c r="AD510" s="891"/>
      <c r="AE510" s="750"/>
      <c r="AF510" s="811"/>
      <c r="AG510" s="750"/>
      <c r="AH510" s="750"/>
      <c r="AI510" s="767"/>
      <c r="AJ510" s="775"/>
      <c r="AK510" s="772"/>
      <c r="AL510" s="772"/>
      <c r="AM510" s="775"/>
      <c r="AN510" s="859"/>
    </row>
    <row r="511" spans="1:40" ht="15.75" thickBot="1">
      <c r="A511" s="816"/>
      <c r="B511" s="783"/>
      <c r="C511" s="811"/>
      <c r="D511" s="811"/>
      <c r="E511" s="750"/>
      <c r="F511" s="811"/>
      <c r="G511" s="811"/>
      <c r="H511" s="62" t="s">
        <v>573</v>
      </c>
      <c r="I511" s="63" t="s">
        <v>538</v>
      </c>
      <c r="J511" s="877"/>
      <c r="K511" s="962"/>
      <c r="L511" s="750"/>
      <c r="M511" s="767"/>
      <c r="N511" s="870"/>
      <c r="O511" s="811"/>
      <c r="P511" s="1122"/>
      <c r="Q511" s="1122"/>
      <c r="R511" s="1122"/>
      <c r="S511" s="816"/>
      <c r="T511" s="816"/>
      <c r="U511" s="816"/>
      <c r="V511" s="816"/>
      <c r="W511" s="816"/>
      <c r="X511" s="744"/>
      <c r="Y511" s="750"/>
      <c r="Z511" s="744"/>
      <c r="AA511" s="891"/>
      <c r="AB511" s="891"/>
      <c r="AC511" s="891"/>
      <c r="AD511" s="891"/>
      <c r="AE511" s="750"/>
      <c r="AF511" s="811"/>
      <c r="AG511" s="750"/>
      <c r="AH511" s="750"/>
      <c r="AI511" s="767"/>
      <c r="AJ511" s="775"/>
      <c r="AK511" s="772"/>
      <c r="AL511" s="772"/>
      <c r="AM511" s="775"/>
      <c r="AN511" s="859"/>
    </row>
    <row r="512" spans="1:40" ht="15.75" thickBot="1">
      <c r="A512" s="816"/>
      <c r="B512" s="783"/>
      <c r="C512" s="811"/>
      <c r="D512" s="811"/>
      <c r="E512" s="750"/>
      <c r="F512" s="811"/>
      <c r="G512" s="811"/>
      <c r="H512" s="62" t="s">
        <v>574</v>
      </c>
      <c r="I512" s="63" t="s">
        <v>538</v>
      </c>
      <c r="J512" s="877"/>
      <c r="K512" s="962"/>
      <c r="L512" s="750"/>
      <c r="M512" s="767"/>
      <c r="N512" s="870"/>
      <c r="O512" s="811"/>
      <c r="P512" s="1122"/>
      <c r="Q512" s="1122"/>
      <c r="R512" s="1122"/>
      <c r="S512" s="816"/>
      <c r="T512" s="816"/>
      <c r="U512" s="816"/>
      <c r="V512" s="816"/>
      <c r="W512" s="816"/>
      <c r="X512" s="744"/>
      <c r="Y512" s="750"/>
      <c r="Z512" s="744"/>
      <c r="AA512" s="891"/>
      <c r="AB512" s="891"/>
      <c r="AC512" s="891"/>
      <c r="AD512" s="891"/>
      <c r="AE512" s="750"/>
      <c r="AF512" s="811"/>
      <c r="AG512" s="750"/>
      <c r="AH512" s="750"/>
      <c r="AI512" s="767"/>
      <c r="AJ512" s="775"/>
      <c r="AK512" s="772"/>
      <c r="AL512" s="772"/>
      <c r="AM512" s="775"/>
      <c r="AN512" s="859"/>
    </row>
    <row r="513" spans="1:40" ht="15.75" thickBot="1">
      <c r="A513" s="816"/>
      <c r="B513" s="783"/>
      <c r="C513" s="811"/>
      <c r="D513" s="811"/>
      <c r="E513" s="750"/>
      <c r="F513" s="811"/>
      <c r="G513" s="811"/>
      <c r="H513" s="62" t="s">
        <v>575</v>
      </c>
      <c r="I513" s="63" t="s">
        <v>538</v>
      </c>
      <c r="J513" s="877"/>
      <c r="K513" s="962"/>
      <c r="L513" s="750"/>
      <c r="M513" s="767"/>
      <c r="N513" s="870"/>
      <c r="O513" s="811"/>
      <c r="P513" s="1122"/>
      <c r="Q513" s="1122"/>
      <c r="R513" s="1122"/>
      <c r="S513" s="816"/>
      <c r="T513" s="816"/>
      <c r="U513" s="816"/>
      <c r="V513" s="816"/>
      <c r="W513" s="816"/>
      <c r="X513" s="744"/>
      <c r="Y513" s="750"/>
      <c r="Z513" s="744"/>
      <c r="AA513" s="891"/>
      <c r="AB513" s="891"/>
      <c r="AC513" s="891"/>
      <c r="AD513" s="891"/>
      <c r="AE513" s="750"/>
      <c r="AF513" s="811"/>
      <c r="AG513" s="750"/>
      <c r="AH513" s="750"/>
      <c r="AI513" s="767"/>
      <c r="AJ513" s="775"/>
      <c r="AK513" s="772"/>
      <c r="AL513" s="772"/>
      <c r="AM513" s="775"/>
      <c r="AN513" s="859"/>
    </row>
    <row r="514" spans="1:40" ht="15.75" thickBot="1">
      <c r="A514" s="816"/>
      <c r="B514" s="783"/>
      <c r="C514" s="811"/>
      <c r="D514" s="811"/>
      <c r="E514" s="750"/>
      <c r="F514" s="811"/>
      <c r="G514" s="811"/>
      <c r="H514" s="746" t="s">
        <v>576</v>
      </c>
      <c r="I514" s="63" t="s">
        <v>538</v>
      </c>
      <c r="J514" s="877"/>
      <c r="K514" s="962"/>
      <c r="L514" s="750"/>
      <c r="M514" s="767"/>
      <c r="N514" s="870"/>
      <c r="O514" s="811"/>
      <c r="P514" s="1122"/>
      <c r="Q514" s="1122"/>
      <c r="R514" s="1122"/>
      <c r="S514" s="816"/>
      <c r="T514" s="816"/>
      <c r="U514" s="816"/>
      <c r="V514" s="816"/>
      <c r="W514" s="816"/>
      <c r="X514" s="744"/>
      <c r="Y514" s="750"/>
      <c r="Z514" s="744"/>
      <c r="AA514" s="891"/>
      <c r="AB514" s="891"/>
      <c r="AC514" s="891"/>
      <c r="AD514" s="891"/>
      <c r="AE514" s="750"/>
      <c r="AF514" s="811"/>
      <c r="AG514" s="750"/>
      <c r="AH514" s="750"/>
      <c r="AI514" s="767"/>
      <c r="AJ514" s="775"/>
      <c r="AK514" s="772"/>
      <c r="AL514" s="772"/>
      <c r="AM514" s="775"/>
      <c r="AN514" s="859"/>
    </row>
    <row r="515" spans="1:40" ht="15.75" thickBot="1">
      <c r="A515" s="816"/>
      <c r="B515" s="783"/>
      <c r="C515" s="811"/>
      <c r="D515" s="811"/>
      <c r="E515" s="750"/>
      <c r="F515" s="811"/>
      <c r="G515" s="811"/>
      <c r="H515" s="746"/>
      <c r="I515" s="63" t="s">
        <v>538</v>
      </c>
      <c r="J515" s="877"/>
      <c r="K515" s="962"/>
      <c r="L515" s="750"/>
      <c r="M515" s="767"/>
      <c r="N515" s="870"/>
      <c r="O515" s="811"/>
      <c r="P515" s="1122"/>
      <c r="Q515" s="1122"/>
      <c r="R515" s="1122"/>
      <c r="S515" s="816"/>
      <c r="T515" s="816"/>
      <c r="U515" s="816"/>
      <c r="V515" s="816"/>
      <c r="W515" s="816"/>
      <c r="X515" s="744"/>
      <c r="Y515" s="750"/>
      <c r="Z515" s="744"/>
      <c r="AA515" s="891"/>
      <c r="AB515" s="891"/>
      <c r="AC515" s="891"/>
      <c r="AD515" s="891"/>
      <c r="AE515" s="750"/>
      <c r="AF515" s="811"/>
      <c r="AG515" s="750"/>
      <c r="AH515" s="750"/>
      <c r="AI515" s="767"/>
      <c r="AJ515" s="775"/>
      <c r="AK515" s="772"/>
      <c r="AL515" s="772"/>
      <c r="AM515" s="775"/>
      <c r="AN515" s="859"/>
    </row>
    <row r="516" spans="1:40" ht="15.75" thickBot="1">
      <c r="A516" s="816"/>
      <c r="B516" s="783"/>
      <c r="C516" s="811"/>
      <c r="D516" s="811"/>
      <c r="E516" s="750"/>
      <c r="F516" s="811"/>
      <c r="G516" s="811"/>
      <c r="H516" s="746" t="s">
        <v>577</v>
      </c>
      <c r="I516" s="63" t="s">
        <v>538</v>
      </c>
      <c r="J516" s="877"/>
      <c r="K516" s="962"/>
      <c r="L516" s="750"/>
      <c r="M516" s="767"/>
      <c r="N516" s="870"/>
      <c r="O516" s="811"/>
      <c r="P516" s="1123"/>
      <c r="Q516" s="1123"/>
      <c r="R516" s="1123"/>
      <c r="S516" s="816"/>
      <c r="T516" s="816"/>
      <c r="U516" s="816"/>
      <c r="V516" s="816"/>
      <c r="W516" s="816"/>
      <c r="X516" s="744"/>
      <c r="Y516" s="751"/>
      <c r="Z516" s="753"/>
      <c r="AA516" s="892"/>
      <c r="AB516" s="891"/>
      <c r="AC516" s="891"/>
      <c r="AD516" s="891"/>
      <c r="AE516" s="750"/>
      <c r="AF516" s="811"/>
      <c r="AG516" s="750"/>
      <c r="AH516" s="750"/>
      <c r="AI516" s="767"/>
      <c r="AJ516" s="776"/>
      <c r="AK516" s="773"/>
      <c r="AL516" s="773"/>
      <c r="AM516" s="776"/>
      <c r="AN516" s="875"/>
    </row>
    <row r="517" spans="1:40" ht="15.75" thickBot="1">
      <c r="A517" s="816"/>
      <c r="B517" s="783"/>
      <c r="C517" s="811"/>
      <c r="D517" s="811"/>
      <c r="E517" s="751"/>
      <c r="F517" s="811"/>
      <c r="G517" s="811"/>
      <c r="H517" s="746"/>
      <c r="I517" s="63" t="s">
        <v>538</v>
      </c>
      <c r="J517" s="877"/>
      <c r="K517" s="962"/>
      <c r="L517" s="750"/>
      <c r="M517" s="767"/>
      <c r="N517" s="869" t="s">
        <v>832</v>
      </c>
      <c r="O517" s="780" t="s">
        <v>540</v>
      </c>
      <c r="P517" s="26" t="s">
        <v>541</v>
      </c>
      <c r="Q517" s="22" t="s">
        <v>542</v>
      </c>
      <c r="R517" s="26">
        <f>+IFERROR(VLOOKUP(Q517,[16]DATOS!$E$2:$F$17,2,FALSE),"")</f>
        <v>15</v>
      </c>
      <c r="S517" s="743">
        <f>SUM(R517:R523)</f>
        <v>100</v>
      </c>
      <c r="T517" s="743" t="str">
        <f>+IF(AND(S517&lt;=100,S517&gt;=96),"Fuerte",IF(AND(S517&lt;=95,S517&gt;=86),"Moderado",IF(AND(S517&lt;=85,J510&gt;=0),"Débil"," ")))</f>
        <v>Fuerte</v>
      </c>
      <c r="U517" s="743" t="s">
        <v>543</v>
      </c>
      <c r="V517" s="780" t="str">
        <f>IF(AND(EXACT(T517,"Fuerte"),(EXACT(U517,"Fuerte"))),"Fuerte",IF(AND(EXACT(T517,"Fuerte"),(EXACT(U517,"Moderado"))),"Moderado",IF(AND(EXACT(T517,"Fuerte"),(EXACT(U517,"Débil"))),"Débil",IF(AND(EXACT(T517,"Moderado"),(EXACT(U517,"Fuerte"))),"Moderado",IF(AND(EXACT(T517,"Moderado"),(EXACT(U517,"Moderado"))),"Moderado",IF(AND(EXACT(T517,"Moderado"),(EXACT(U517,"Débil"))),"Débil",IF(AND(EXACT(T517,"Débil"),(EXACT(U517,"Fuerte"))),"Débil",IF(AND(EXACT(T517,"Débil"),(EXACT(U517,"Moderado"))),"Débil",IF(AND(EXACT(T517,"Débil"),(EXACT(U517,"Débil"))),"Débil",)))))))))</f>
        <v>Fuerte</v>
      </c>
      <c r="W517" s="743">
        <f>IF(V517="Fuerte",100,IF(V517="Moderado",50,IF(V517="Débil",0)))</f>
        <v>100</v>
      </c>
      <c r="X517" s="744"/>
      <c r="Y517" s="780" t="s">
        <v>827</v>
      </c>
      <c r="Z517" s="781" t="s">
        <v>604</v>
      </c>
      <c r="AA517" s="1118" t="s">
        <v>833</v>
      </c>
      <c r="AB517" s="891"/>
      <c r="AC517" s="891"/>
      <c r="AD517" s="891"/>
      <c r="AE517" s="750"/>
      <c r="AF517" s="811"/>
      <c r="AG517" s="750"/>
      <c r="AH517" s="750"/>
      <c r="AI517" s="767"/>
      <c r="AJ517" s="956" t="s">
        <v>834</v>
      </c>
      <c r="AK517" s="786">
        <v>43497</v>
      </c>
      <c r="AL517" s="786">
        <v>43830</v>
      </c>
      <c r="AM517" s="780" t="s">
        <v>701</v>
      </c>
      <c r="AN517" s="894" t="s">
        <v>835</v>
      </c>
    </row>
    <row r="518" spans="1:40" ht="15.75" thickBot="1">
      <c r="A518" s="816"/>
      <c r="B518" s="783"/>
      <c r="C518" s="811"/>
      <c r="D518" s="811"/>
      <c r="E518" s="780" t="s">
        <v>836</v>
      </c>
      <c r="F518" s="811"/>
      <c r="G518" s="811"/>
      <c r="H518" s="746" t="s">
        <v>578</v>
      </c>
      <c r="I518" s="63" t="s">
        <v>538</v>
      </c>
      <c r="J518" s="877"/>
      <c r="K518" s="962"/>
      <c r="L518" s="750"/>
      <c r="M518" s="767"/>
      <c r="N518" s="797"/>
      <c r="O518" s="750"/>
      <c r="P518" s="26" t="s">
        <v>553</v>
      </c>
      <c r="Q518" s="22" t="s">
        <v>554</v>
      </c>
      <c r="R518" s="26">
        <f>+IFERROR(VLOOKUP(Q518,[16]DATOS!$E$2:$F$17,2,FALSE),"")</f>
        <v>15</v>
      </c>
      <c r="S518" s="744"/>
      <c r="T518" s="744"/>
      <c r="U518" s="744"/>
      <c r="V518" s="750"/>
      <c r="W518" s="744"/>
      <c r="X518" s="744"/>
      <c r="Y518" s="750"/>
      <c r="Z518" s="1073"/>
      <c r="AA518" s="1119"/>
      <c r="AB518" s="891"/>
      <c r="AC518" s="891"/>
      <c r="AD518" s="891"/>
      <c r="AE518" s="750"/>
      <c r="AF518" s="811"/>
      <c r="AG518" s="750"/>
      <c r="AH518" s="750"/>
      <c r="AI518" s="767"/>
      <c r="AJ518" s="775"/>
      <c r="AK518" s="772"/>
      <c r="AL518" s="772"/>
      <c r="AM518" s="750"/>
      <c r="AN518" s="859"/>
    </row>
    <row r="519" spans="1:40" ht="15.75" thickBot="1">
      <c r="A519" s="816"/>
      <c r="B519" s="783"/>
      <c r="C519" s="811"/>
      <c r="D519" s="811"/>
      <c r="E519" s="750"/>
      <c r="F519" s="811"/>
      <c r="G519" s="811"/>
      <c r="H519" s="746"/>
      <c r="I519" s="63" t="s">
        <v>538</v>
      </c>
      <c r="J519" s="877"/>
      <c r="K519" s="962"/>
      <c r="L519" s="750"/>
      <c r="M519" s="767"/>
      <c r="N519" s="797"/>
      <c r="O519" s="750"/>
      <c r="P519" s="26" t="s">
        <v>556</v>
      </c>
      <c r="Q519" s="22" t="s">
        <v>557</v>
      </c>
      <c r="R519" s="26">
        <f>+IFERROR(VLOOKUP(Q519,[16]DATOS!$E$2:$F$17,2,FALSE),"")</f>
        <v>15</v>
      </c>
      <c r="S519" s="744"/>
      <c r="T519" s="744"/>
      <c r="U519" s="744"/>
      <c r="V519" s="750"/>
      <c r="W519" s="744"/>
      <c r="X519" s="744"/>
      <c r="Y519" s="750"/>
      <c r="Z519" s="1073"/>
      <c r="AA519" s="1119"/>
      <c r="AB519" s="891"/>
      <c r="AC519" s="891"/>
      <c r="AD519" s="891"/>
      <c r="AE519" s="750"/>
      <c r="AF519" s="811"/>
      <c r="AG519" s="750"/>
      <c r="AH519" s="750"/>
      <c r="AI519" s="767"/>
      <c r="AJ519" s="775"/>
      <c r="AK519" s="772"/>
      <c r="AL519" s="772"/>
      <c r="AM519" s="750"/>
      <c r="AN519" s="859"/>
    </row>
    <row r="520" spans="1:40" ht="15.75" thickBot="1">
      <c r="A520" s="816"/>
      <c r="B520" s="783"/>
      <c r="C520" s="811"/>
      <c r="D520" s="811"/>
      <c r="E520" s="750"/>
      <c r="F520" s="811"/>
      <c r="G520" s="811"/>
      <c r="H520" s="746" t="s">
        <v>579</v>
      </c>
      <c r="I520" s="63" t="s">
        <v>538</v>
      </c>
      <c r="J520" s="877"/>
      <c r="K520" s="962"/>
      <c r="L520" s="750"/>
      <c r="M520" s="767"/>
      <c r="N520" s="797"/>
      <c r="O520" s="750"/>
      <c r="P520" s="26" t="s">
        <v>560</v>
      </c>
      <c r="Q520" s="22" t="s">
        <v>561</v>
      </c>
      <c r="R520" s="26">
        <f>+IFERROR(VLOOKUP(Q520,[16]DATOS!$E$2:$F$17,2,FALSE),"")</f>
        <v>15</v>
      </c>
      <c r="S520" s="744"/>
      <c r="T520" s="744"/>
      <c r="U520" s="744"/>
      <c r="V520" s="750"/>
      <c r="W520" s="744"/>
      <c r="X520" s="744"/>
      <c r="Y520" s="750"/>
      <c r="Z520" s="1073"/>
      <c r="AA520" s="1119"/>
      <c r="AB520" s="891"/>
      <c r="AC520" s="891"/>
      <c r="AD520" s="891"/>
      <c r="AE520" s="750"/>
      <c r="AF520" s="811"/>
      <c r="AG520" s="750"/>
      <c r="AH520" s="750"/>
      <c r="AI520" s="767"/>
      <c r="AJ520" s="775"/>
      <c r="AK520" s="772"/>
      <c r="AL520" s="772"/>
      <c r="AM520" s="750"/>
      <c r="AN520" s="859"/>
    </row>
    <row r="521" spans="1:40" ht="15.75" thickBot="1">
      <c r="A521" s="816"/>
      <c r="B521" s="783"/>
      <c r="C521" s="811"/>
      <c r="D521" s="811"/>
      <c r="E521" s="750"/>
      <c r="F521" s="811"/>
      <c r="G521" s="811"/>
      <c r="H521" s="746"/>
      <c r="I521" s="63" t="s">
        <v>538</v>
      </c>
      <c r="J521" s="877"/>
      <c r="K521" s="962"/>
      <c r="L521" s="750"/>
      <c r="M521" s="767"/>
      <c r="N521" s="797"/>
      <c r="O521" s="750"/>
      <c r="P521" s="26" t="s">
        <v>563</v>
      </c>
      <c r="Q521" s="22" t="s">
        <v>564</v>
      </c>
      <c r="R521" s="26">
        <f>+IFERROR(VLOOKUP(Q521,[16]DATOS!$E$2:$F$17,2,FALSE),"")</f>
        <v>15</v>
      </c>
      <c r="S521" s="744"/>
      <c r="T521" s="744"/>
      <c r="U521" s="744"/>
      <c r="V521" s="750"/>
      <c r="W521" s="744"/>
      <c r="X521" s="744"/>
      <c r="Y521" s="750"/>
      <c r="Z521" s="1073"/>
      <c r="AA521" s="1119"/>
      <c r="AB521" s="891"/>
      <c r="AC521" s="891"/>
      <c r="AD521" s="891"/>
      <c r="AE521" s="750"/>
      <c r="AF521" s="811"/>
      <c r="AG521" s="750"/>
      <c r="AH521" s="750"/>
      <c r="AI521" s="767"/>
      <c r="AJ521" s="775"/>
      <c r="AK521" s="772"/>
      <c r="AL521" s="772"/>
      <c r="AM521" s="750"/>
      <c r="AN521" s="859"/>
    </row>
    <row r="522" spans="1:40" ht="15.75" thickBot="1">
      <c r="A522" s="816"/>
      <c r="B522" s="783"/>
      <c r="C522" s="811"/>
      <c r="D522" s="811"/>
      <c r="E522" s="750"/>
      <c r="F522" s="811"/>
      <c r="G522" s="811"/>
      <c r="H522" s="746" t="s">
        <v>580</v>
      </c>
      <c r="I522" s="63" t="s">
        <v>538</v>
      </c>
      <c r="J522" s="877"/>
      <c r="K522" s="962"/>
      <c r="L522" s="750"/>
      <c r="M522" s="767"/>
      <c r="N522" s="797"/>
      <c r="O522" s="750"/>
      <c r="P522" s="26" t="s">
        <v>566</v>
      </c>
      <c r="Q522" s="22" t="s">
        <v>567</v>
      </c>
      <c r="R522" s="26">
        <f>+IFERROR(VLOOKUP(Q522,[16]DATOS!$E$2:$F$17,2,FALSE),"")</f>
        <v>15</v>
      </c>
      <c r="S522" s="744"/>
      <c r="T522" s="744"/>
      <c r="U522" s="744"/>
      <c r="V522" s="750"/>
      <c r="W522" s="744"/>
      <c r="X522" s="744"/>
      <c r="Y522" s="750"/>
      <c r="Z522" s="1073"/>
      <c r="AA522" s="1119"/>
      <c r="AB522" s="891"/>
      <c r="AC522" s="891"/>
      <c r="AD522" s="891"/>
      <c r="AE522" s="750"/>
      <c r="AF522" s="811"/>
      <c r="AG522" s="750"/>
      <c r="AH522" s="750"/>
      <c r="AI522" s="767"/>
      <c r="AJ522" s="775"/>
      <c r="AK522" s="772"/>
      <c r="AL522" s="772"/>
      <c r="AM522" s="750"/>
      <c r="AN522" s="859"/>
    </row>
    <row r="523" spans="1:40" ht="15.75" thickBot="1">
      <c r="A523" s="816"/>
      <c r="B523" s="783"/>
      <c r="C523" s="811"/>
      <c r="D523" s="811"/>
      <c r="E523" s="750"/>
      <c r="F523" s="811"/>
      <c r="G523" s="811"/>
      <c r="H523" s="746"/>
      <c r="I523" s="63" t="s">
        <v>538</v>
      </c>
      <c r="J523" s="877"/>
      <c r="K523" s="962"/>
      <c r="L523" s="750"/>
      <c r="M523" s="767"/>
      <c r="N523" s="797"/>
      <c r="O523" s="750"/>
      <c r="P523" s="26" t="s">
        <v>569</v>
      </c>
      <c r="Q523" s="26" t="s">
        <v>570</v>
      </c>
      <c r="R523" s="26">
        <f>+IFERROR(VLOOKUP(Q523,[16]DATOS!$E$2:$F$17,2,FALSE),"")</f>
        <v>10</v>
      </c>
      <c r="S523" s="744"/>
      <c r="T523" s="744"/>
      <c r="U523" s="744"/>
      <c r="V523" s="750"/>
      <c r="W523" s="744"/>
      <c r="X523" s="744"/>
      <c r="Y523" s="750"/>
      <c r="Z523" s="1073"/>
      <c r="AA523" s="1119"/>
      <c r="AB523" s="891"/>
      <c r="AC523" s="891"/>
      <c r="AD523" s="891"/>
      <c r="AE523" s="750"/>
      <c r="AF523" s="811"/>
      <c r="AG523" s="750"/>
      <c r="AH523" s="750"/>
      <c r="AI523" s="767"/>
      <c r="AJ523" s="775"/>
      <c r="AK523" s="772"/>
      <c r="AL523" s="772"/>
      <c r="AM523" s="750"/>
      <c r="AN523" s="859"/>
    </row>
    <row r="524" spans="1:40" ht="15.75" thickBot="1">
      <c r="A524" s="816"/>
      <c r="B524" s="783"/>
      <c r="C524" s="811"/>
      <c r="D524" s="811"/>
      <c r="E524" s="750"/>
      <c r="F524" s="811"/>
      <c r="G524" s="811"/>
      <c r="H524" s="746" t="s">
        <v>581</v>
      </c>
      <c r="I524" s="63" t="s">
        <v>538</v>
      </c>
      <c r="J524" s="877"/>
      <c r="K524" s="962"/>
      <c r="L524" s="750"/>
      <c r="M524" s="767"/>
      <c r="N524" s="797"/>
      <c r="O524" s="750"/>
      <c r="P524" s="743"/>
      <c r="Q524" s="743"/>
      <c r="R524" s="743" t="str">
        <f>+IFERROR(VLOOKUP(Q524,[16]DATOS!$E$2:$F$17,2,FALSE),"")</f>
        <v/>
      </c>
      <c r="S524" s="744"/>
      <c r="T524" s="744"/>
      <c r="U524" s="744"/>
      <c r="V524" s="750"/>
      <c r="W524" s="744"/>
      <c r="X524" s="744"/>
      <c r="Y524" s="750"/>
      <c r="Z524" s="1073"/>
      <c r="AA524" s="1119"/>
      <c r="AB524" s="891"/>
      <c r="AC524" s="891"/>
      <c r="AD524" s="891"/>
      <c r="AE524" s="750"/>
      <c r="AF524" s="811"/>
      <c r="AG524" s="750"/>
      <c r="AH524" s="750"/>
      <c r="AI524" s="767"/>
      <c r="AJ524" s="775"/>
      <c r="AK524" s="772"/>
      <c r="AL524" s="772"/>
      <c r="AM524" s="750"/>
      <c r="AN524" s="859"/>
    </row>
    <row r="525" spans="1:40" ht="15.75" thickBot="1">
      <c r="A525" s="816"/>
      <c r="B525" s="783"/>
      <c r="C525" s="811"/>
      <c r="D525" s="811"/>
      <c r="E525" s="750"/>
      <c r="F525" s="811"/>
      <c r="G525" s="811"/>
      <c r="H525" s="746"/>
      <c r="I525" s="63" t="s">
        <v>538</v>
      </c>
      <c r="J525" s="877"/>
      <c r="K525" s="962"/>
      <c r="L525" s="750"/>
      <c r="M525" s="767"/>
      <c r="N525" s="797"/>
      <c r="O525" s="750"/>
      <c r="P525" s="744"/>
      <c r="Q525" s="744"/>
      <c r="R525" s="744"/>
      <c r="S525" s="744"/>
      <c r="T525" s="744"/>
      <c r="U525" s="744"/>
      <c r="V525" s="750"/>
      <c r="W525" s="744"/>
      <c r="X525" s="744"/>
      <c r="Y525" s="750"/>
      <c r="Z525" s="1073"/>
      <c r="AA525" s="1119"/>
      <c r="AB525" s="891"/>
      <c r="AC525" s="891"/>
      <c r="AD525" s="891"/>
      <c r="AE525" s="750"/>
      <c r="AF525" s="811"/>
      <c r="AG525" s="750"/>
      <c r="AH525" s="750"/>
      <c r="AI525" s="767"/>
      <c r="AJ525" s="775"/>
      <c r="AK525" s="772"/>
      <c r="AL525" s="772"/>
      <c r="AM525" s="750"/>
      <c r="AN525" s="859"/>
    </row>
    <row r="526" spans="1:40" ht="15.75" thickBot="1">
      <c r="A526" s="816"/>
      <c r="B526" s="783"/>
      <c r="C526" s="811"/>
      <c r="D526" s="811"/>
      <c r="E526" s="750"/>
      <c r="F526" s="811"/>
      <c r="G526" s="811"/>
      <c r="H526" s="746" t="s">
        <v>582</v>
      </c>
      <c r="I526" s="63" t="s">
        <v>538</v>
      </c>
      <c r="J526" s="877"/>
      <c r="K526" s="962"/>
      <c r="L526" s="750"/>
      <c r="M526" s="767"/>
      <c r="N526" s="797"/>
      <c r="O526" s="750"/>
      <c r="P526" s="744"/>
      <c r="Q526" s="744"/>
      <c r="R526" s="744"/>
      <c r="S526" s="744"/>
      <c r="T526" s="744"/>
      <c r="U526" s="744"/>
      <c r="V526" s="750"/>
      <c r="W526" s="744"/>
      <c r="X526" s="744"/>
      <c r="Y526" s="750"/>
      <c r="Z526" s="1073"/>
      <c r="AA526" s="1119"/>
      <c r="AB526" s="891"/>
      <c r="AC526" s="891"/>
      <c r="AD526" s="891"/>
      <c r="AE526" s="750"/>
      <c r="AF526" s="811"/>
      <c r="AG526" s="750"/>
      <c r="AH526" s="750"/>
      <c r="AI526" s="767"/>
      <c r="AJ526" s="775"/>
      <c r="AK526" s="772"/>
      <c r="AL526" s="772"/>
      <c r="AM526" s="750"/>
      <c r="AN526" s="859"/>
    </row>
    <row r="527" spans="1:40" ht="15.75" thickBot="1">
      <c r="A527" s="816"/>
      <c r="B527" s="783"/>
      <c r="C527" s="811"/>
      <c r="D527" s="811"/>
      <c r="E527" s="750"/>
      <c r="F527" s="811"/>
      <c r="G527" s="811"/>
      <c r="H527" s="746"/>
      <c r="I527" s="63" t="s">
        <v>538</v>
      </c>
      <c r="J527" s="877"/>
      <c r="K527" s="962"/>
      <c r="L527" s="750"/>
      <c r="M527" s="767"/>
      <c r="N527" s="797"/>
      <c r="O527" s="750"/>
      <c r="P527" s="744"/>
      <c r="Q527" s="744"/>
      <c r="R527" s="744"/>
      <c r="S527" s="744"/>
      <c r="T527" s="744"/>
      <c r="U527" s="744"/>
      <c r="V527" s="750"/>
      <c r="W527" s="744"/>
      <c r="X527" s="744"/>
      <c r="Y527" s="750"/>
      <c r="Z527" s="1073"/>
      <c r="AA527" s="1119"/>
      <c r="AB527" s="891"/>
      <c r="AC527" s="891"/>
      <c r="AD527" s="891"/>
      <c r="AE527" s="750"/>
      <c r="AF527" s="811"/>
      <c r="AG527" s="750"/>
      <c r="AH527" s="750"/>
      <c r="AI527" s="767"/>
      <c r="AJ527" s="775"/>
      <c r="AK527" s="772"/>
      <c r="AL527" s="772"/>
      <c r="AM527" s="750"/>
      <c r="AN527" s="859"/>
    </row>
    <row r="528" spans="1:40" ht="15.75" thickBot="1">
      <c r="A528" s="816"/>
      <c r="B528" s="783"/>
      <c r="C528" s="811"/>
      <c r="D528" s="811"/>
      <c r="E528" s="750"/>
      <c r="F528" s="811"/>
      <c r="G528" s="811"/>
      <c r="H528" s="746"/>
      <c r="I528" s="63" t="s">
        <v>538</v>
      </c>
      <c r="J528" s="877"/>
      <c r="K528" s="962"/>
      <c r="L528" s="750"/>
      <c r="M528" s="767"/>
      <c r="N528" s="797"/>
      <c r="O528" s="750"/>
      <c r="P528" s="744"/>
      <c r="Q528" s="744"/>
      <c r="R528" s="744"/>
      <c r="S528" s="744"/>
      <c r="T528" s="744"/>
      <c r="U528" s="744"/>
      <c r="V528" s="750"/>
      <c r="W528" s="744"/>
      <c r="X528" s="744"/>
      <c r="Y528" s="750"/>
      <c r="Z528" s="1073"/>
      <c r="AA528" s="1119"/>
      <c r="AB528" s="891"/>
      <c r="AC528" s="891"/>
      <c r="AD528" s="891"/>
      <c r="AE528" s="750"/>
      <c r="AF528" s="811"/>
      <c r="AG528" s="750"/>
      <c r="AH528" s="750"/>
      <c r="AI528" s="767"/>
      <c r="AJ528" s="775"/>
      <c r="AK528" s="772"/>
      <c r="AL528" s="772"/>
      <c r="AM528" s="750"/>
      <c r="AN528" s="859"/>
    </row>
    <row r="529" spans="1:40" ht="15.75" thickBot="1">
      <c r="A529" s="816"/>
      <c r="B529" s="783"/>
      <c r="C529" s="811"/>
      <c r="D529" s="811"/>
      <c r="E529" s="751"/>
      <c r="F529" s="811"/>
      <c r="G529" s="811"/>
      <c r="H529" s="62"/>
      <c r="I529" s="63" t="s">
        <v>538</v>
      </c>
      <c r="J529" s="877"/>
      <c r="K529" s="962"/>
      <c r="L529" s="750"/>
      <c r="M529" s="767"/>
      <c r="N529" s="797"/>
      <c r="O529" s="750"/>
      <c r="P529" s="744"/>
      <c r="Q529" s="744"/>
      <c r="R529" s="744"/>
      <c r="S529" s="744"/>
      <c r="T529" s="744"/>
      <c r="U529" s="744"/>
      <c r="V529" s="750"/>
      <c r="W529" s="744"/>
      <c r="X529" s="744"/>
      <c r="Y529" s="750"/>
      <c r="Z529" s="1073"/>
      <c r="AA529" s="1119"/>
      <c r="AB529" s="891"/>
      <c r="AC529" s="891"/>
      <c r="AD529" s="891"/>
      <c r="AE529" s="750"/>
      <c r="AF529" s="56"/>
      <c r="AG529" s="750"/>
      <c r="AH529" s="750"/>
      <c r="AI529" s="767"/>
      <c r="AJ529" s="776"/>
      <c r="AK529" s="773"/>
      <c r="AL529" s="773"/>
      <c r="AM529" s="751"/>
      <c r="AN529" s="875"/>
    </row>
    <row r="530" spans="1:40" ht="129.75" customHeight="1" thickBot="1">
      <c r="A530" s="816"/>
      <c r="B530" s="784"/>
      <c r="C530" s="811"/>
      <c r="D530" s="811"/>
      <c r="E530" s="56" t="s">
        <v>837</v>
      </c>
      <c r="F530" s="811"/>
      <c r="G530" s="811"/>
      <c r="H530" s="62"/>
      <c r="I530" s="63" t="s">
        <v>538</v>
      </c>
      <c r="J530" s="877"/>
      <c r="K530" s="962"/>
      <c r="L530" s="765"/>
      <c r="M530" s="945"/>
      <c r="N530" s="886"/>
      <c r="O530" s="751"/>
      <c r="P530" s="753"/>
      <c r="Q530" s="753"/>
      <c r="R530" s="753"/>
      <c r="S530" s="753"/>
      <c r="T530" s="753"/>
      <c r="U530" s="753"/>
      <c r="V530" s="751"/>
      <c r="W530" s="753"/>
      <c r="X530" s="753"/>
      <c r="Y530" s="751"/>
      <c r="Z530" s="1074"/>
      <c r="AA530" s="1120"/>
      <c r="AB530" s="892"/>
      <c r="AC530" s="892"/>
      <c r="AD530" s="892"/>
      <c r="AE530" s="751"/>
      <c r="AF530" s="56"/>
      <c r="AG530" s="751"/>
      <c r="AH530" s="765"/>
      <c r="AI530" s="945"/>
      <c r="AJ530" s="72" t="s">
        <v>838</v>
      </c>
      <c r="AK530" s="53" t="s">
        <v>631</v>
      </c>
      <c r="AL530" s="53" t="s">
        <v>632</v>
      </c>
      <c r="AM530" s="68" t="s">
        <v>633</v>
      </c>
      <c r="AN530" s="48"/>
    </row>
    <row r="531" spans="1:40" ht="15.75" thickBot="1">
      <c r="A531" s="788">
        <v>19</v>
      </c>
      <c r="B531" s="1116" t="s">
        <v>839</v>
      </c>
      <c r="C531" s="749" t="s">
        <v>840</v>
      </c>
      <c r="D531" s="872" t="s">
        <v>533</v>
      </c>
      <c r="E531" s="749" t="s">
        <v>841</v>
      </c>
      <c r="F531" s="872" t="s">
        <v>842</v>
      </c>
      <c r="G531" s="796" t="s">
        <v>536</v>
      </c>
      <c r="H531" s="28" t="s">
        <v>537</v>
      </c>
      <c r="I531" s="63" t="s">
        <v>538</v>
      </c>
      <c r="J531" s="800">
        <f>COUNTIF(I531:I556,[3]DATOS!$D$24)</f>
        <v>26</v>
      </c>
      <c r="K531" s="802" t="str">
        <f>+IF(AND(J531&lt;6,J531&gt;0),"Moderado",IF(AND(J531&lt;12,J531&gt;5),"Mayor",IF(AND(J531&lt;20,J531&gt;11),"Catastrófico","Responda las Preguntas de Impacto")))</f>
        <v>Responda las Preguntas de Impacto</v>
      </c>
      <c r="L531" s="749" t="str">
        <f>IF(AND(EXACT(G531,"Rara vez"),(EXACT(K531,"Moderado"))),"Moderado",IF(AND(EXACT(G531,"Rara vez"),(EXACT(K531,"Mayor"))),"Alto",IF(AND(EXACT(G531,"Rara vez"),(EXACT(K531,"Catastrófico"))),"Extremo",IF(AND(EXACT(G531,"Improbable"),(EXACT(K531,"Moderado"))),"Moderado",IF(AND(EXACT(G531,"Improbable"),(EXACT(K531,"Mayor"))),"Alto",IF(AND(EXACT(G531,"Improbable"),(EXACT(K531,"Catastrófico"))),"Extremo",IF(AND(EXACT(G531,"Posible"),(EXACT(K531,"Moderado"))),"Alto",IF(AND(EXACT(G531,"Posible"),(EXACT(K531,"Mayor"))),"Extremo",IF(AND(EXACT(G531,"Posible"),(EXACT(K531,"Catastrófico"))),"Extremo",IF(AND(EXACT(G531,"Probable"),(EXACT(K531,"Moderado"))),"Alto",IF(AND(EXACT(G531,"Probable"),(EXACT(K531,"Mayor"))),"Extremo",IF(AND(EXACT(G531,"Probable"),(EXACT(K531,"Catastrófico"))),"Extremo",IF(AND(EXACT(G531,"Casi Seguro"),(EXACT(K531,"Moderado"))),"Extremo",IF(AND(EXACT(G531,"Casi Seguro"),(EXACT(K531,"Mayor"))),"Extremo",IF(AND(EXACT(G531,"Casi Seguro"),(EXACT(K531,"Catastrófico"))),"Extremo","")))))))))))))))</f>
        <v/>
      </c>
      <c r="M531" s="805" t="str">
        <f>IF(EXACT(L531,"Bajo"),"Evitar el Riesgo, Reducir el Riesgo, Compartir el Riesg",IF(EXACT(L531,"Moderado"),"Evitar el Riesgo, Reducir el Riesgo, Compartir el Riesgo",IF(EXACT(L531,"Alto"),"Evitar el Riesgo, Reducir el Riesgo, Compartir el Riesgo",IF(EXACT(L531,"Extremo"),"Evitar el Riesgo, Reducir el Riesgo, Compartir el Riesgo",""))))</f>
        <v/>
      </c>
      <c r="N531" s="887" t="s">
        <v>843</v>
      </c>
      <c r="O531" s="810" t="s">
        <v>540</v>
      </c>
      <c r="P531" s="26" t="s">
        <v>541</v>
      </c>
      <c r="Q531" s="22" t="s">
        <v>542</v>
      </c>
      <c r="R531" s="22">
        <f>+IFERROR(VLOOKUP(Q531,[17]DATOS!$E$2:$F$17,2,FALSE),"")</f>
        <v>15</v>
      </c>
      <c r="S531" s="812">
        <f>SUM(R531:R538)</f>
        <v>100</v>
      </c>
      <c r="T531" s="816" t="str">
        <f>+IF(AND(S531&lt;=100,S531&gt;=96),"Fuerte",IF(AND(S531&lt;=95,S531&gt;=86),"Moderado",IF(AND(S531&lt;=85,J531&gt;=0),"Débil"," ")))</f>
        <v>Fuerte</v>
      </c>
      <c r="U531" s="816" t="s">
        <v>543</v>
      </c>
      <c r="V531" s="816" t="str">
        <f>IF(AND(EXACT(T531,"Fuerte"),(EXACT(U531,"Fuerte"))),"Fuerte",IF(AND(EXACT(T531,"Fuerte"),(EXACT(U531,"Moderado"))),"Moderado",IF(AND(EXACT(T531,"Fuerte"),(EXACT(U531,"Débil"))),"Débil",IF(AND(EXACT(T531,"Moderado"),(EXACT(U531,"Fuerte"))),"Moderado",IF(AND(EXACT(T531,"Moderado"),(EXACT(U531,"Moderado"))),"Moderado",IF(AND(EXACT(T531,"Moderado"),(EXACT(U531,"Débil"))),"Débil",IF(AND(EXACT(T531,"Débil"),(EXACT(U531,"Fuerte"))),"Débil",IF(AND(EXACT(T531,"Débil"),(EXACT(U531,"Moderado"))),"Débil",IF(AND(EXACT(T531,"Débil"),(EXACT(U531,"Débil"))),"Débil",)))))))))</f>
        <v>Fuerte</v>
      </c>
      <c r="W531" s="816">
        <f>IF(V531="Fuerte",100,IF(V531="Moderado",50,IF(V531="Débil",0)))</f>
        <v>100</v>
      </c>
      <c r="X531" s="743">
        <f>AVERAGE(W531:W556)</f>
        <v>100</v>
      </c>
      <c r="Y531" s="780" t="s">
        <v>844</v>
      </c>
      <c r="Z531" s="743" t="s">
        <v>597</v>
      </c>
      <c r="AA531" s="761" t="s">
        <v>845</v>
      </c>
      <c r="AB531" s="893" t="str">
        <f>+IF(X531=100,"Fuerte",IF(AND(X531&lt;=99,X531&gt;=50),"Moderado",IF(X531&lt;50,"Débil"," ")))</f>
        <v>Fuerte</v>
      </c>
      <c r="AC531" s="760" t="s">
        <v>547</v>
      </c>
      <c r="AD531" s="760" t="s">
        <v>547</v>
      </c>
      <c r="AE531" s="762" t="str">
        <f>IF(AND(OR(AD531="Directamente",AD531="Indirectamente",AD531="No Disminuye"),(AB531="Fuerte"),(AC531="Directamente"),(OR(G531="Rara vez",G531="Improbable",G531="Posible"))),"Rara vez",IF(AND(OR(AD531="Directamente",AD531="Indirectamente",AD531="No Disminuye"),(AB531="Fuerte"),(AC531="Directamente"),(G531="Probable")),"Improbable",IF(AND(OR(AD531="Directamente",AD531="Indirectamente",AD531="No Disminuye"),(AB531="Fuerte"),(AC531="Directamente"),(G531="Casi Seguro")),"Posible",IF(AND(AD531="Directamente",AC531="No disminuye",AB531="Fuerte"),G531,IF(AND(OR(AD531="Directamente",AD531="Indirectamente",AD531="No Disminuye"),AB531="Moderado",AC531="Directamente",(OR(G531="Rara vez",G531="Improbable"))),"Rara vez",IF(AND(OR(AD531="Directamente",AD531="Indirectamente",AD531="No Disminuye"),(AB531="Moderado"),(AC531="Directamente"),(G531="Posible")),"Improbable",IF(AND(OR(AD531="Directamente",AD531="Indirectamente",AD531="No Disminuye"),(AB531="Moderado"),(AC531="Directamente"),(G531="Probable")),"Posible",IF(AND(OR(AD531="Directamente",AD531="Indirectamente",AD531="No Disminuye"),(AB531="Moderado"),(AC531="Directamente"),(G531="Casi Seguro")),"Probable",IF(AND(AD531="Directamente",AC531="No disminuye",AB531="Moderado"),G531,IF(AB531="Débil",G531," ESTA COMBINACION NO ESTÁ CONTEMPLADA EN LA METODOLOGÍA "))))))))))</f>
        <v>Rara vez</v>
      </c>
      <c r="AF531" s="749" t="str">
        <f>IF(AND(OR(AD531="Directamente",AD531="Indirectamente",AD531="No Disminuye"),AB531="Moderado",AC531="Directamente",(OR(G531="Raro",G531="Improbable"))),"Raro",IF(AND(OR(AD531="Directamente",AD531="Indirectamente",AD531="No Disminuye"),(AB531="Moderado"),(AC531="Directamente"),(G531="Posible")),"Improbable",IF(AND(OR(AD531="Directamente",AD531="Indirectamente",AD531="No Disminuye"),(AB531="Moderado"),(AC531="Directamente"),(G531="Probable")),"Posible",IF(AND(OR(AD531="Directamente",AD531="Indirectamente",AD531="No Disminuye"),(AB531="Moderado"),(AC531="Directamente"),(G531="Casi Seguro")),"Probable",IF(AND(AD531="Directamente",AC531="No disminuye",AB531="Moderado"),G531," ")))))</f>
        <v xml:space="preserve"> </v>
      </c>
      <c r="AG531" s="749" t="str">
        <f>K531</f>
        <v>Responda las Preguntas de Impacto</v>
      </c>
      <c r="AH531" s="749" t="str">
        <f>IF(AND(EXACT(AE531,"Rara vez"),(EXACT(AG531,"Moderado"))),"Moderado",IF(AND(EXACT(AE531,"Rara vez"),(EXACT(AG531,"Mayor"))),"Alto",IF(AND(EXACT(AE531,"Rara vez"),(EXACT(AG531,"Catastrófico"))),"Extremo",IF(AND(EXACT(AE531,"Improbable"),(EXACT(AG531,"Moderado"))),"Moderado",IF(AND(EXACT(AE531,"Improbable"),(EXACT(AG531,"Mayor"))),"Alto",IF(AND(EXACT(AE531,"Improbable"),(EXACT(AG531,"Catastrófico"))),"Extremo",IF(AND(EXACT(AE531,"Posible"),(EXACT(AG531,"Moderado"))),"Alto",IF(AND(EXACT(AE531,"Posible"),(EXACT(AG531,"Mayor"))),"Extremo",IF(AND(EXACT(AE531,"Posible"),(EXACT(AG531,"Catastrófico"))),"Extremo",IF(AND(EXACT(AE531,"Probable"),(EXACT(AG531,"Moderado"))),"Alto",IF(AND(EXACT(AE531,"Probable"),(EXACT(AG531,"Mayor"))),"Extremo",IF(AND(EXACT(AE531,"Probable"),(EXACT(AG531,"Catastrófico"))),"Extremo",IF(AND(EXACT(AE531,"Casi Seguro"),(EXACT(AG531,"Moderado"))),"Extremo",IF(AND(EXACT(AE531,"Casi Seguro"),(EXACT(AG531,"Mayor"))),"Extremo",IF(AND(EXACT(AE531,"Casi Seguro"),(EXACT(AG531,"Catastrófico"))),"Extremo","")))))))))))))))</f>
        <v/>
      </c>
      <c r="AI531" s="766" t="str">
        <f>IF(EXACT(AH531,"Bajo"),"Evitar el Riesgo, Reducir el Riesgo, Compartir el Riesgo",IF(EXACT(AH531,"Moderado"),"Evitar el Riesgo, Reducir el Riesgo, Compartir el Riesgo",IF(EXACT(AH531,"Alto"),"Evitar el Riesgo, Reducir el Riesgo, Compartir el Riesgo",IF(EXACT(AH531,"Extremo"),"Evitar el Riesgo, Reducir el Riesgo, Compartir el Riesgo",""))))</f>
        <v/>
      </c>
      <c r="AJ531" s="770" t="s">
        <v>846</v>
      </c>
      <c r="AK531" s="771">
        <v>43466</v>
      </c>
      <c r="AL531" s="786">
        <v>43830</v>
      </c>
      <c r="AM531" s="774" t="s">
        <v>847</v>
      </c>
      <c r="AN531" s="894" t="s">
        <v>848</v>
      </c>
    </row>
    <row r="532" spans="1:40" ht="15.75" thickBot="1">
      <c r="A532" s="789"/>
      <c r="B532" s="783"/>
      <c r="C532" s="750"/>
      <c r="D532" s="873"/>
      <c r="E532" s="750"/>
      <c r="F532" s="873"/>
      <c r="G532" s="797"/>
      <c r="H532" s="24" t="s">
        <v>552</v>
      </c>
      <c r="I532" s="63" t="s">
        <v>538</v>
      </c>
      <c r="J532" s="800"/>
      <c r="K532" s="803"/>
      <c r="L532" s="750"/>
      <c r="M532" s="806"/>
      <c r="N532" s="870"/>
      <c r="O532" s="811"/>
      <c r="P532" s="26" t="s">
        <v>553</v>
      </c>
      <c r="Q532" s="22" t="s">
        <v>554</v>
      </c>
      <c r="R532" s="22">
        <f>+IFERROR(VLOOKUP(Q532,[17]DATOS!$E$2:$F$17,2,FALSE),"")</f>
        <v>15</v>
      </c>
      <c r="S532" s="813"/>
      <c r="T532" s="816"/>
      <c r="U532" s="816"/>
      <c r="V532" s="816"/>
      <c r="W532" s="816"/>
      <c r="X532" s="744"/>
      <c r="Y532" s="750"/>
      <c r="Z532" s="744"/>
      <c r="AA532" s="891"/>
      <c r="AB532" s="758"/>
      <c r="AC532" s="760"/>
      <c r="AD532" s="760"/>
      <c r="AE532" s="763"/>
      <c r="AF532" s="750"/>
      <c r="AG532" s="750"/>
      <c r="AH532" s="750"/>
      <c r="AI532" s="767"/>
      <c r="AJ532" s="770"/>
      <c r="AK532" s="772"/>
      <c r="AL532" s="772"/>
      <c r="AM532" s="775"/>
      <c r="AN532" s="859"/>
    </row>
    <row r="533" spans="1:40" ht="15.75" thickBot="1">
      <c r="A533" s="789"/>
      <c r="B533" s="783"/>
      <c r="C533" s="750"/>
      <c r="D533" s="873"/>
      <c r="E533" s="750"/>
      <c r="F533" s="873"/>
      <c r="G533" s="797"/>
      <c r="H533" s="24" t="s">
        <v>555</v>
      </c>
      <c r="I533" s="63" t="s">
        <v>538</v>
      </c>
      <c r="J533" s="800"/>
      <c r="K533" s="803"/>
      <c r="L533" s="750"/>
      <c r="M533" s="806"/>
      <c r="N533" s="870"/>
      <c r="O533" s="811"/>
      <c r="P533" s="26" t="s">
        <v>556</v>
      </c>
      <c r="Q533" s="22" t="s">
        <v>557</v>
      </c>
      <c r="R533" s="22">
        <f>+IFERROR(VLOOKUP(Q533,[17]DATOS!$E$2:$F$17,2,FALSE),"")</f>
        <v>15</v>
      </c>
      <c r="S533" s="813"/>
      <c r="T533" s="816"/>
      <c r="U533" s="816"/>
      <c r="V533" s="816"/>
      <c r="W533" s="816"/>
      <c r="X533" s="744"/>
      <c r="Y533" s="750"/>
      <c r="Z533" s="744"/>
      <c r="AA533" s="891"/>
      <c r="AB533" s="758"/>
      <c r="AC533" s="760"/>
      <c r="AD533" s="760"/>
      <c r="AE533" s="763"/>
      <c r="AF533" s="750"/>
      <c r="AG533" s="750"/>
      <c r="AH533" s="750"/>
      <c r="AI533" s="767"/>
      <c r="AJ533" s="770"/>
      <c r="AK533" s="772"/>
      <c r="AL533" s="772"/>
      <c r="AM533" s="775"/>
      <c r="AN533" s="859"/>
    </row>
    <row r="534" spans="1:40" ht="15.75" thickBot="1">
      <c r="A534" s="789"/>
      <c r="B534" s="783"/>
      <c r="C534" s="750"/>
      <c r="D534" s="873"/>
      <c r="E534" s="750"/>
      <c r="F534" s="873"/>
      <c r="G534" s="797"/>
      <c r="H534" s="24" t="s">
        <v>558</v>
      </c>
      <c r="I534" s="63" t="s">
        <v>538</v>
      </c>
      <c r="J534" s="800"/>
      <c r="K534" s="803"/>
      <c r="L534" s="750"/>
      <c r="M534" s="806"/>
      <c r="N534" s="870"/>
      <c r="O534" s="811"/>
      <c r="P534" s="26" t="s">
        <v>560</v>
      </c>
      <c r="Q534" s="22" t="s">
        <v>561</v>
      </c>
      <c r="R534" s="22">
        <f>+IFERROR(VLOOKUP(Q534,[17]DATOS!$E$2:$F$17,2,FALSE),"")</f>
        <v>15</v>
      </c>
      <c r="S534" s="813"/>
      <c r="T534" s="816"/>
      <c r="U534" s="816"/>
      <c r="V534" s="816"/>
      <c r="W534" s="816"/>
      <c r="X534" s="744"/>
      <c r="Y534" s="750"/>
      <c r="Z534" s="744"/>
      <c r="AA534" s="891"/>
      <c r="AB534" s="758"/>
      <c r="AC534" s="760"/>
      <c r="AD534" s="760"/>
      <c r="AE534" s="763"/>
      <c r="AF534" s="750"/>
      <c r="AG534" s="750"/>
      <c r="AH534" s="750"/>
      <c r="AI534" s="767"/>
      <c r="AJ534" s="770"/>
      <c r="AK534" s="772"/>
      <c r="AL534" s="772"/>
      <c r="AM534" s="775"/>
      <c r="AN534" s="859"/>
    </row>
    <row r="535" spans="1:40" ht="15.75" thickBot="1">
      <c r="A535" s="789"/>
      <c r="B535" s="783"/>
      <c r="C535" s="750"/>
      <c r="D535" s="873"/>
      <c r="E535" s="750"/>
      <c r="F535" s="873"/>
      <c r="G535" s="797"/>
      <c r="H535" s="24" t="s">
        <v>562</v>
      </c>
      <c r="I535" s="63" t="s">
        <v>538</v>
      </c>
      <c r="J535" s="800"/>
      <c r="K535" s="803"/>
      <c r="L535" s="750"/>
      <c r="M535" s="806"/>
      <c r="N535" s="870"/>
      <c r="O535" s="811"/>
      <c r="P535" s="26" t="s">
        <v>563</v>
      </c>
      <c r="Q535" s="22" t="s">
        <v>564</v>
      </c>
      <c r="R535" s="22">
        <f>+IFERROR(VLOOKUP(Q535,[17]DATOS!$E$2:$F$17,2,FALSE),"")</f>
        <v>15</v>
      </c>
      <c r="S535" s="813"/>
      <c r="T535" s="816"/>
      <c r="U535" s="816"/>
      <c r="V535" s="816"/>
      <c r="W535" s="816"/>
      <c r="X535" s="744"/>
      <c r="Y535" s="750"/>
      <c r="Z535" s="744"/>
      <c r="AA535" s="891"/>
      <c r="AB535" s="758"/>
      <c r="AC535" s="760"/>
      <c r="AD535" s="760"/>
      <c r="AE535" s="763"/>
      <c r="AF535" s="750"/>
      <c r="AG535" s="750"/>
      <c r="AH535" s="750"/>
      <c r="AI535" s="767"/>
      <c r="AJ535" s="770"/>
      <c r="AK535" s="772"/>
      <c r="AL535" s="772"/>
      <c r="AM535" s="775"/>
      <c r="AN535" s="859"/>
    </row>
    <row r="536" spans="1:40" ht="15.75" thickBot="1">
      <c r="A536" s="789"/>
      <c r="B536" s="783"/>
      <c r="C536" s="750"/>
      <c r="D536" s="873"/>
      <c r="E536" s="750"/>
      <c r="F536" s="873"/>
      <c r="G536" s="797"/>
      <c r="H536" s="24" t="s">
        <v>565</v>
      </c>
      <c r="I536" s="63" t="s">
        <v>538</v>
      </c>
      <c r="J536" s="800"/>
      <c r="K536" s="803"/>
      <c r="L536" s="750"/>
      <c r="M536" s="806"/>
      <c r="N536" s="870"/>
      <c r="O536" s="811"/>
      <c r="P536" s="27" t="s">
        <v>566</v>
      </c>
      <c r="Q536" s="22" t="s">
        <v>567</v>
      </c>
      <c r="R536" s="22">
        <f>+IFERROR(VLOOKUP(Q536,[17]DATOS!$E$2:$F$17,2,FALSE),"")</f>
        <v>15</v>
      </c>
      <c r="S536" s="813"/>
      <c r="T536" s="816"/>
      <c r="U536" s="816"/>
      <c r="V536" s="816"/>
      <c r="W536" s="816"/>
      <c r="X536" s="744"/>
      <c r="Y536" s="750"/>
      <c r="Z536" s="744"/>
      <c r="AA536" s="891"/>
      <c r="AB536" s="758"/>
      <c r="AC536" s="760"/>
      <c r="AD536" s="760"/>
      <c r="AE536" s="763"/>
      <c r="AF536" s="750"/>
      <c r="AG536" s="750"/>
      <c r="AH536" s="750"/>
      <c r="AI536" s="767"/>
      <c r="AJ536" s="770"/>
      <c r="AK536" s="772"/>
      <c r="AL536" s="772"/>
      <c r="AM536" s="775"/>
      <c r="AN536" s="859"/>
    </row>
    <row r="537" spans="1:40" ht="15.75" thickBot="1">
      <c r="A537" s="789"/>
      <c r="B537" s="783"/>
      <c r="C537" s="750"/>
      <c r="D537" s="873"/>
      <c r="E537" s="750"/>
      <c r="F537" s="873"/>
      <c r="G537" s="797"/>
      <c r="H537" s="24" t="s">
        <v>568</v>
      </c>
      <c r="I537" s="63" t="s">
        <v>538</v>
      </c>
      <c r="J537" s="800"/>
      <c r="K537" s="803"/>
      <c r="L537" s="750"/>
      <c r="M537" s="806"/>
      <c r="N537" s="870"/>
      <c r="O537" s="811"/>
      <c r="P537" s="26" t="s">
        <v>569</v>
      </c>
      <c r="Q537" s="26" t="s">
        <v>570</v>
      </c>
      <c r="R537" s="26">
        <v>10</v>
      </c>
      <c r="S537" s="813"/>
      <c r="T537" s="816"/>
      <c r="U537" s="816"/>
      <c r="V537" s="816"/>
      <c r="W537" s="816"/>
      <c r="X537" s="744"/>
      <c r="Y537" s="750"/>
      <c r="Z537" s="744"/>
      <c r="AA537" s="891"/>
      <c r="AB537" s="758"/>
      <c r="AC537" s="760"/>
      <c r="AD537" s="760"/>
      <c r="AE537" s="763"/>
      <c r="AF537" s="750"/>
      <c r="AG537" s="750"/>
      <c r="AH537" s="750"/>
      <c r="AI537" s="767"/>
      <c r="AJ537" s="770"/>
      <c r="AK537" s="772"/>
      <c r="AL537" s="772"/>
      <c r="AM537" s="775"/>
      <c r="AN537" s="859"/>
    </row>
    <row r="538" spans="1:40" ht="30.75" thickBot="1">
      <c r="A538" s="789"/>
      <c r="B538" s="783"/>
      <c r="C538" s="750"/>
      <c r="D538" s="873"/>
      <c r="E538" s="751"/>
      <c r="F538" s="873"/>
      <c r="G538" s="797"/>
      <c r="H538" s="24" t="s">
        <v>571</v>
      </c>
      <c r="I538" s="63" t="s">
        <v>538</v>
      </c>
      <c r="J538" s="800"/>
      <c r="K538" s="803"/>
      <c r="L538" s="750"/>
      <c r="M538" s="806"/>
      <c r="N538" s="870"/>
      <c r="O538" s="811"/>
      <c r="P538" s="25"/>
      <c r="Q538" s="25"/>
      <c r="R538" s="25"/>
      <c r="S538" s="814"/>
      <c r="T538" s="816"/>
      <c r="U538" s="816"/>
      <c r="V538" s="816"/>
      <c r="W538" s="816"/>
      <c r="X538" s="744"/>
      <c r="Y538" s="751"/>
      <c r="Z538" s="753"/>
      <c r="AA538" s="892"/>
      <c r="AB538" s="758"/>
      <c r="AC538" s="760"/>
      <c r="AD538" s="760"/>
      <c r="AE538" s="763"/>
      <c r="AF538" s="750"/>
      <c r="AG538" s="750"/>
      <c r="AH538" s="750"/>
      <c r="AI538" s="767"/>
      <c r="AJ538" s="770"/>
      <c r="AK538" s="773"/>
      <c r="AL538" s="773"/>
      <c r="AM538" s="776"/>
      <c r="AN538" s="859"/>
    </row>
    <row r="539" spans="1:40" ht="15.75" thickBot="1">
      <c r="A539" s="789"/>
      <c r="B539" s="783"/>
      <c r="C539" s="750"/>
      <c r="D539" s="873"/>
      <c r="E539" s="869"/>
      <c r="F539" s="873"/>
      <c r="G539" s="797"/>
      <c r="H539" s="24" t="s">
        <v>572</v>
      </c>
      <c r="I539" s="63" t="s">
        <v>538</v>
      </c>
      <c r="J539" s="800"/>
      <c r="K539" s="803"/>
      <c r="L539" s="750"/>
      <c r="M539" s="806"/>
      <c r="N539" s="870"/>
      <c r="O539" s="749"/>
      <c r="P539" s="22" t="s">
        <v>541</v>
      </c>
      <c r="Q539" s="22" t="s">
        <v>542</v>
      </c>
      <c r="R539" s="22">
        <f>+IFERROR(VLOOKUP(Q539,[17]DATOS!$E$2:$F$17,2,FALSE),"")</f>
        <v>15</v>
      </c>
      <c r="S539" s="743">
        <f>SUM(R539:R548)</f>
        <v>100</v>
      </c>
      <c r="T539" s="743" t="str">
        <f>+IF(AND(S539&lt;=100,S539&gt;=96),"Fuerte",IF(AND(S539&lt;=95,S539&gt;=86),"Moderado",IF(AND(S539&lt;=85,J539&gt;=0),"Débil"," ")))</f>
        <v>Fuerte</v>
      </c>
      <c r="U539" s="743" t="s">
        <v>543</v>
      </c>
      <c r="V539" s="743" t="str">
        <f>IF(AND(EXACT(T539,"Fuerte"),(EXACT(U539,"Fuerte"))),"Fuerte",IF(AND(EXACT(T539,"Fuerte"),(EXACT(U539,"Moderado"))),"Moderado",IF(AND(EXACT(T539,"Fuerte"),(EXACT(U539,"Débil"))),"Débil",IF(AND(EXACT(T539,"Moderado"),(EXACT(U539,"Fuerte"))),"Moderado",IF(AND(EXACT(T539,"Moderado"),(EXACT(U539,"Moderado"))),"Moderado",IF(AND(EXACT(T539,"Moderado"),(EXACT(U539,"Débil"))),"Débil",IF(AND(EXACT(T539,"Débil"),(EXACT(U539,"Fuerte"))),"Débil",IF(AND(EXACT(T539,"Débil"),(EXACT(U539,"Moderado"))),"Débil",IF(AND(EXACT(T539,"Débil"),(EXACT(U539,"Débil"))),"Débil",)))))))))</f>
        <v>Fuerte</v>
      </c>
      <c r="W539" s="743">
        <f>IF(V539="Fuerte",100,IF(V539="Moderado",50,IF(V539="Débil",0)))</f>
        <v>100</v>
      </c>
      <c r="X539" s="744"/>
      <c r="Y539" s="780"/>
      <c r="Z539" s="781"/>
      <c r="AA539" s="780"/>
      <c r="AB539" s="758"/>
      <c r="AC539" s="760"/>
      <c r="AD539" s="760"/>
      <c r="AE539" s="763"/>
      <c r="AF539" s="750"/>
      <c r="AG539" s="750"/>
      <c r="AH539" s="750"/>
      <c r="AI539" s="767"/>
      <c r="AJ539" s="770"/>
      <c r="AK539" s="866"/>
      <c r="AL539" s="866"/>
      <c r="AM539" s="811"/>
      <c r="AN539" s="859"/>
    </row>
    <row r="540" spans="1:40" ht="15.75" thickBot="1">
      <c r="A540" s="789"/>
      <c r="B540" s="783"/>
      <c r="C540" s="750"/>
      <c r="D540" s="873"/>
      <c r="E540" s="797"/>
      <c r="F540" s="873"/>
      <c r="G540" s="797"/>
      <c r="H540" s="24" t="s">
        <v>573</v>
      </c>
      <c r="I540" s="63" t="s">
        <v>538</v>
      </c>
      <c r="J540" s="800"/>
      <c r="K540" s="803"/>
      <c r="L540" s="750"/>
      <c r="M540" s="806"/>
      <c r="N540" s="870"/>
      <c r="O540" s="750"/>
      <c r="P540" s="23" t="s">
        <v>553</v>
      </c>
      <c r="Q540" s="22" t="s">
        <v>554</v>
      </c>
      <c r="R540" s="22">
        <f>+IFERROR(VLOOKUP(Q540,[17]DATOS!$E$2:$F$17,2,FALSE),"")</f>
        <v>15</v>
      </c>
      <c r="S540" s="744"/>
      <c r="T540" s="744"/>
      <c r="U540" s="744"/>
      <c r="V540" s="744"/>
      <c r="W540" s="744"/>
      <c r="X540" s="744"/>
      <c r="Y540" s="750"/>
      <c r="Z540" s="744"/>
      <c r="AA540" s="750"/>
      <c r="AB540" s="758"/>
      <c r="AC540" s="760"/>
      <c r="AD540" s="760"/>
      <c r="AE540" s="763"/>
      <c r="AF540" s="750"/>
      <c r="AG540" s="750"/>
      <c r="AH540" s="750"/>
      <c r="AI540" s="767"/>
      <c r="AJ540" s="770"/>
      <c r="AK540" s="866"/>
      <c r="AL540" s="866"/>
      <c r="AM540" s="811"/>
      <c r="AN540" s="859"/>
    </row>
    <row r="541" spans="1:40" ht="15.75" thickBot="1">
      <c r="A541" s="789"/>
      <c r="B541" s="783"/>
      <c r="C541" s="750"/>
      <c r="D541" s="873"/>
      <c r="E541" s="797"/>
      <c r="F541" s="873"/>
      <c r="G541" s="797"/>
      <c r="H541" s="24" t="s">
        <v>574</v>
      </c>
      <c r="I541" s="63" t="s">
        <v>538</v>
      </c>
      <c r="J541" s="800"/>
      <c r="K541" s="803"/>
      <c r="L541" s="750"/>
      <c r="M541" s="806"/>
      <c r="N541" s="870"/>
      <c r="O541" s="750"/>
      <c r="P541" s="23" t="s">
        <v>556</v>
      </c>
      <c r="Q541" s="22" t="s">
        <v>557</v>
      </c>
      <c r="R541" s="22">
        <f>+IFERROR(VLOOKUP(Q541,[17]DATOS!$E$2:$F$17,2,FALSE),"")</f>
        <v>15</v>
      </c>
      <c r="S541" s="744"/>
      <c r="T541" s="744"/>
      <c r="U541" s="744"/>
      <c r="V541" s="744"/>
      <c r="W541" s="744"/>
      <c r="X541" s="744"/>
      <c r="Y541" s="750"/>
      <c r="Z541" s="744"/>
      <c r="AA541" s="750"/>
      <c r="AB541" s="758"/>
      <c r="AC541" s="760"/>
      <c r="AD541" s="760"/>
      <c r="AE541" s="763"/>
      <c r="AF541" s="750"/>
      <c r="AG541" s="750"/>
      <c r="AH541" s="750"/>
      <c r="AI541" s="767"/>
      <c r="AJ541" s="770"/>
      <c r="AK541" s="866"/>
      <c r="AL541" s="866"/>
      <c r="AM541" s="811"/>
      <c r="AN541" s="859"/>
    </row>
    <row r="542" spans="1:40" ht="15.75" thickBot="1">
      <c r="A542" s="789"/>
      <c r="B542" s="783"/>
      <c r="C542" s="750"/>
      <c r="D542" s="873"/>
      <c r="E542" s="797"/>
      <c r="F542" s="873"/>
      <c r="G542" s="797"/>
      <c r="H542" s="24" t="s">
        <v>575</v>
      </c>
      <c r="I542" s="63" t="s">
        <v>538</v>
      </c>
      <c r="J542" s="800"/>
      <c r="K542" s="803"/>
      <c r="L542" s="750"/>
      <c r="M542" s="806"/>
      <c r="N542" s="870"/>
      <c r="O542" s="750"/>
      <c r="P542" s="23" t="s">
        <v>560</v>
      </c>
      <c r="Q542" s="22" t="s">
        <v>561</v>
      </c>
      <c r="R542" s="22">
        <f>+IFERROR(VLOOKUP(Q542,[17]DATOS!$E$2:$F$17,2,FALSE),"")</f>
        <v>15</v>
      </c>
      <c r="S542" s="744"/>
      <c r="T542" s="744"/>
      <c r="U542" s="744"/>
      <c r="V542" s="744"/>
      <c r="W542" s="744"/>
      <c r="X542" s="744"/>
      <c r="Y542" s="750"/>
      <c r="Z542" s="744"/>
      <c r="AA542" s="750"/>
      <c r="AB542" s="758"/>
      <c r="AC542" s="760"/>
      <c r="AD542" s="760"/>
      <c r="AE542" s="763"/>
      <c r="AF542" s="750"/>
      <c r="AG542" s="750"/>
      <c r="AH542" s="750"/>
      <c r="AI542" s="767"/>
      <c r="AJ542" s="770"/>
      <c r="AK542" s="866"/>
      <c r="AL542" s="866"/>
      <c r="AM542" s="811"/>
      <c r="AN542" s="859"/>
    </row>
    <row r="543" spans="1:40" ht="15.75" thickBot="1">
      <c r="A543" s="789"/>
      <c r="B543" s="783"/>
      <c r="C543" s="750"/>
      <c r="D543" s="873"/>
      <c r="E543" s="797"/>
      <c r="F543" s="873"/>
      <c r="G543" s="797"/>
      <c r="H543" s="746" t="s">
        <v>576</v>
      </c>
      <c r="I543" s="63" t="s">
        <v>538</v>
      </c>
      <c r="J543" s="800"/>
      <c r="K543" s="803"/>
      <c r="L543" s="750"/>
      <c r="M543" s="806"/>
      <c r="N543" s="870"/>
      <c r="O543" s="750"/>
      <c r="P543" s="23" t="s">
        <v>563</v>
      </c>
      <c r="Q543" s="22" t="s">
        <v>564</v>
      </c>
      <c r="R543" s="22">
        <f>+IFERROR(VLOOKUP(Q543,[17]DATOS!$E$2:$F$17,2,FALSE),"")</f>
        <v>15</v>
      </c>
      <c r="S543" s="744"/>
      <c r="T543" s="744"/>
      <c r="U543" s="744"/>
      <c r="V543" s="744"/>
      <c r="W543" s="744"/>
      <c r="X543" s="744"/>
      <c r="Y543" s="750"/>
      <c r="Z543" s="744"/>
      <c r="AA543" s="750"/>
      <c r="AB543" s="758"/>
      <c r="AC543" s="760"/>
      <c r="AD543" s="760"/>
      <c r="AE543" s="763"/>
      <c r="AF543" s="750"/>
      <c r="AG543" s="750"/>
      <c r="AH543" s="750"/>
      <c r="AI543" s="767"/>
      <c r="AJ543" s="770"/>
      <c r="AK543" s="866"/>
      <c r="AL543" s="866"/>
      <c r="AM543" s="811"/>
      <c r="AN543" s="859"/>
    </row>
    <row r="544" spans="1:40" ht="15.75" thickBot="1">
      <c r="A544" s="789"/>
      <c r="B544" s="783"/>
      <c r="C544" s="750"/>
      <c r="D544" s="873"/>
      <c r="E544" s="797"/>
      <c r="F544" s="873"/>
      <c r="G544" s="797"/>
      <c r="H544" s="746"/>
      <c r="I544" s="63" t="s">
        <v>538</v>
      </c>
      <c r="J544" s="800"/>
      <c r="K544" s="803"/>
      <c r="L544" s="750"/>
      <c r="M544" s="806"/>
      <c r="N544" s="870"/>
      <c r="O544" s="750"/>
      <c r="P544" s="23" t="s">
        <v>566</v>
      </c>
      <c r="Q544" s="22" t="s">
        <v>567</v>
      </c>
      <c r="R544" s="22">
        <f>+IFERROR(VLOOKUP(Q544,[17]DATOS!$E$2:$F$17,2,FALSE),"")</f>
        <v>15</v>
      </c>
      <c r="S544" s="744"/>
      <c r="T544" s="744"/>
      <c r="U544" s="744"/>
      <c r="V544" s="744"/>
      <c r="W544" s="744"/>
      <c r="X544" s="744"/>
      <c r="Y544" s="750"/>
      <c r="Z544" s="744"/>
      <c r="AA544" s="750"/>
      <c r="AB544" s="758"/>
      <c r="AC544" s="760"/>
      <c r="AD544" s="760"/>
      <c r="AE544" s="763"/>
      <c r="AF544" s="750"/>
      <c r="AG544" s="750"/>
      <c r="AH544" s="750"/>
      <c r="AI544" s="767"/>
      <c r="AJ544" s="770"/>
      <c r="AK544" s="866"/>
      <c r="AL544" s="866"/>
      <c r="AM544" s="811"/>
      <c r="AN544" s="859"/>
    </row>
    <row r="545" spans="1:40" ht="15.75" thickBot="1">
      <c r="A545" s="789"/>
      <c r="B545" s="783"/>
      <c r="C545" s="750"/>
      <c r="D545" s="873"/>
      <c r="E545" s="797"/>
      <c r="F545" s="873"/>
      <c r="G545" s="797"/>
      <c r="H545" s="864" t="s">
        <v>577</v>
      </c>
      <c r="I545" s="63" t="s">
        <v>538</v>
      </c>
      <c r="J545" s="800"/>
      <c r="K545" s="803"/>
      <c r="L545" s="750"/>
      <c r="M545" s="806"/>
      <c r="N545" s="870"/>
      <c r="O545" s="750"/>
      <c r="P545" s="23" t="s">
        <v>569</v>
      </c>
      <c r="Q545" s="26" t="s">
        <v>570</v>
      </c>
      <c r="R545" s="22">
        <f>+IFERROR(VLOOKUP(Q545,[17]DATOS!$E$2:$F$17,2,FALSE),"")</f>
        <v>10</v>
      </c>
      <c r="S545" s="744"/>
      <c r="T545" s="744"/>
      <c r="U545" s="744"/>
      <c r="V545" s="744"/>
      <c r="W545" s="744"/>
      <c r="X545" s="744"/>
      <c r="Y545" s="750"/>
      <c r="Z545" s="744"/>
      <c r="AA545" s="750"/>
      <c r="AB545" s="758"/>
      <c r="AC545" s="760"/>
      <c r="AD545" s="760"/>
      <c r="AE545" s="763"/>
      <c r="AF545" s="750"/>
      <c r="AG545" s="750"/>
      <c r="AH545" s="750"/>
      <c r="AI545" s="767"/>
      <c r="AJ545" s="770"/>
      <c r="AK545" s="866"/>
      <c r="AL545" s="866"/>
      <c r="AM545" s="811"/>
      <c r="AN545" s="859"/>
    </row>
    <row r="546" spans="1:40" ht="15.75" thickBot="1">
      <c r="A546" s="789"/>
      <c r="B546" s="783"/>
      <c r="C546" s="750"/>
      <c r="D546" s="873"/>
      <c r="E546" s="797"/>
      <c r="F546" s="873"/>
      <c r="G546" s="797"/>
      <c r="H546" s="865"/>
      <c r="I546" s="63" t="s">
        <v>538</v>
      </c>
      <c r="J546" s="800"/>
      <c r="K546" s="803"/>
      <c r="L546" s="750"/>
      <c r="M546" s="806"/>
      <c r="N546" s="797"/>
      <c r="O546" s="750"/>
      <c r="P546" s="743"/>
      <c r="Q546" s="743"/>
      <c r="R546" s="743"/>
      <c r="S546" s="744"/>
      <c r="T546" s="744"/>
      <c r="U546" s="744"/>
      <c r="V546" s="744"/>
      <c r="W546" s="744"/>
      <c r="X546" s="744"/>
      <c r="Y546" s="750"/>
      <c r="Z546" s="744"/>
      <c r="AA546" s="750"/>
      <c r="AB546" s="758"/>
      <c r="AC546" s="760"/>
      <c r="AD546" s="760"/>
      <c r="AE546" s="763"/>
      <c r="AF546" s="750"/>
      <c r="AG546" s="750"/>
      <c r="AH546" s="750"/>
      <c r="AI546" s="859"/>
      <c r="AJ546" s="888"/>
      <c r="AK546" s="837"/>
      <c r="AL546" s="837"/>
      <c r="AM546" s="780"/>
      <c r="AN546" s="859"/>
    </row>
    <row r="547" spans="1:40" ht="15.75" thickBot="1">
      <c r="A547" s="789"/>
      <c r="B547" s="783"/>
      <c r="C547" s="750"/>
      <c r="D547" s="873"/>
      <c r="E547" s="797"/>
      <c r="F547" s="873"/>
      <c r="G547" s="797"/>
      <c r="H547" s="1124" t="s">
        <v>578</v>
      </c>
      <c r="I547" s="63" t="s">
        <v>538</v>
      </c>
      <c r="J547" s="800"/>
      <c r="K547" s="803"/>
      <c r="L547" s="750"/>
      <c r="M547" s="806"/>
      <c r="N547" s="797"/>
      <c r="O547" s="750"/>
      <c r="P547" s="744"/>
      <c r="Q547" s="744"/>
      <c r="R547" s="744"/>
      <c r="S547" s="744"/>
      <c r="T547" s="744"/>
      <c r="U547" s="744"/>
      <c r="V547" s="744"/>
      <c r="W547" s="744"/>
      <c r="X547" s="744"/>
      <c r="Y547" s="750"/>
      <c r="Z547" s="744"/>
      <c r="AA547" s="750"/>
      <c r="AB547" s="758"/>
      <c r="AC547" s="760"/>
      <c r="AD547" s="760"/>
      <c r="AE547" s="763"/>
      <c r="AF547" s="750"/>
      <c r="AG547" s="750"/>
      <c r="AH547" s="750"/>
      <c r="AI547" s="859"/>
      <c r="AJ547" s="889"/>
      <c r="AK547" s="838"/>
      <c r="AL547" s="838"/>
      <c r="AM547" s="750"/>
      <c r="AN547" s="859"/>
    </row>
    <row r="548" spans="1:40" ht="15.75" thickBot="1">
      <c r="A548" s="789"/>
      <c r="B548" s="783"/>
      <c r="C548" s="750"/>
      <c r="D548" s="873"/>
      <c r="E548" s="797"/>
      <c r="F548" s="873"/>
      <c r="G548" s="797"/>
      <c r="H548" s="1124"/>
      <c r="I548" s="63" t="s">
        <v>538</v>
      </c>
      <c r="J548" s="800"/>
      <c r="K548" s="803"/>
      <c r="L548" s="750"/>
      <c r="M548" s="806"/>
      <c r="N548" s="797"/>
      <c r="O548" s="750"/>
      <c r="P548" s="744"/>
      <c r="Q548" s="744"/>
      <c r="R548" s="744"/>
      <c r="S548" s="744"/>
      <c r="T548" s="744"/>
      <c r="U548" s="744"/>
      <c r="V548" s="744"/>
      <c r="W548" s="744"/>
      <c r="X548" s="744"/>
      <c r="Y548" s="750"/>
      <c r="Z548" s="744"/>
      <c r="AA548" s="750"/>
      <c r="AB548" s="758"/>
      <c r="AC548" s="760"/>
      <c r="AD548" s="760"/>
      <c r="AE548" s="763"/>
      <c r="AF548" s="750"/>
      <c r="AG548" s="750"/>
      <c r="AH548" s="750"/>
      <c r="AI548" s="859"/>
      <c r="AJ548" s="889"/>
      <c r="AK548" s="838"/>
      <c r="AL548" s="838"/>
      <c r="AM548" s="750"/>
      <c r="AN548" s="859"/>
    </row>
    <row r="549" spans="1:40" ht="15.75" thickBot="1">
      <c r="A549" s="789"/>
      <c r="B549" s="783"/>
      <c r="C549" s="750"/>
      <c r="D549" s="873"/>
      <c r="E549" s="797"/>
      <c r="F549" s="873"/>
      <c r="G549" s="797"/>
      <c r="H549" s="746" t="s">
        <v>579</v>
      </c>
      <c r="I549" s="63" t="s">
        <v>538</v>
      </c>
      <c r="J549" s="800"/>
      <c r="K549" s="803"/>
      <c r="L549" s="750"/>
      <c r="M549" s="806"/>
      <c r="N549" s="797"/>
      <c r="O549" s="750"/>
      <c r="P549" s="744"/>
      <c r="Q549" s="744"/>
      <c r="R549" s="744"/>
      <c r="S549" s="744"/>
      <c r="T549" s="744"/>
      <c r="U549" s="744"/>
      <c r="V549" s="744"/>
      <c r="W549" s="744"/>
      <c r="X549" s="744"/>
      <c r="Y549" s="750"/>
      <c r="Z549" s="744"/>
      <c r="AA549" s="750"/>
      <c r="AB549" s="758"/>
      <c r="AC549" s="760"/>
      <c r="AD549" s="760"/>
      <c r="AE549" s="763"/>
      <c r="AF549" s="750"/>
      <c r="AG549" s="750"/>
      <c r="AH549" s="750"/>
      <c r="AI549" s="859"/>
      <c r="AJ549" s="889"/>
      <c r="AK549" s="838"/>
      <c r="AL549" s="838"/>
      <c r="AM549" s="750"/>
      <c r="AN549" s="859"/>
    </row>
    <row r="550" spans="1:40" ht="15.75" thickBot="1">
      <c r="A550" s="789"/>
      <c r="B550" s="783"/>
      <c r="C550" s="750"/>
      <c r="D550" s="873"/>
      <c r="E550" s="797"/>
      <c r="F550" s="873"/>
      <c r="G550" s="797"/>
      <c r="H550" s="746"/>
      <c r="I550" s="63" t="s">
        <v>538</v>
      </c>
      <c r="J550" s="800"/>
      <c r="K550" s="803"/>
      <c r="L550" s="750"/>
      <c r="M550" s="806"/>
      <c r="N550" s="797"/>
      <c r="O550" s="750"/>
      <c r="P550" s="744"/>
      <c r="Q550" s="744"/>
      <c r="R550" s="744"/>
      <c r="S550" s="744"/>
      <c r="T550" s="744"/>
      <c r="U550" s="744"/>
      <c r="V550" s="744"/>
      <c r="W550" s="744"/>
      <c r="X550" s="744"/>
      <c r="Y550" s="750"/>
      <c r="Z550" s="744"/>
      <c r="AA550" s="750"/>
      <c r="AB550" s="758"/>
      <c r="AC550" s="760"/>
      <c r="AD550" s="760"/>
      <c r="AE550" s="763"/>
      <c r="AF550" s="750"/>
      <c r="AG550" s="750"/>
      <c r="AH550" s="750"/>
      <c r="AI550" s="859"/>
      <c r="AJ550" s="889"/>
      <c r="AK550" s="838"/>
      <c r="AL550" s="838"/>
      <c r="AM550" s="750"/>
      <c r="AN550" s="859"/>
    </row>
    <row r="551" spans="1:40" ht="15.75" thickBot="1">
      <c r="A551" s="789"/>
      <c r="B551" s="783"/>
      <c r="C551" s="750"/>
      <c r="D551" s="873"/>
      <c r="E551" s="797"/>
      <c r="F551" s="873"/>
      <c r="G551" s="797"/>
      <c r="H551" s="746" t="s">
        <v>580</v>
      </c>
      <c r="I551" s="63" t="s">
        <v>538</v>
      </c>
      <c r="J551" s="800"/>
      <c r="K551" s="803"/>
      <c r="L551" s="750"/>
      <c r="M551" s="806"/>
      <c r="N551" s="797"/>
      <c r="O551" s="750"/>
      <c r="P551" s="744"/>
      <c r="Q551" s="744"/>
      <c r="R551" s="744"/>
      <c r="S551" s="744"/>
      <c r="T551" s="744"/>
      <c r="U551" s="744"/>
      <c r="V551" s="744"/>
      <c r="W551" s="744"/>
      <c r="X551" s="744"/>
      <c r="Y551" s="750"/>
      <c r="Z551" s="744"/>
      <c r="AA551" s="750"/>
      <c r="AB551" s="758"/>
      <c r="AC551" s="760"/>
      <c r="AD551" s="760"/>
      <c r="AE551" s="763"/>
      <c r="AF551" s="750"/>
      <c r="AG551" s="750"/>
      <c r="AH551" s="750"/>
      <c r="AI551" s="859"/>
      <c r="AJ551" s="889"/>
      <c r="AK551" s="838"/>
      <c r="AL551" s="838"/>
      <c r="AM551" s="750"/>
      <c r="AN551" s="859"/>
    </row>
    <row r="552" spans="1:40" ht="15.75" thickBot="1">
      <c r="A552" s="789"/>
      <c r="B552" s="783"/>
      <c r="C552" s="750"/>
      <c r="D552" s="873"/>
      <c r="E552" s="797"/>
      <c r="F552" s="873"/>
      <c r="G552" s="797"/>
      <c r="H552" s="746"/>
      <c r="I552" s="63" t="s">
        <v>538</v>
      </c>
      <c r="J552" s="800"/>
      <c r="K552" s="803"/>
      <c r="L552" s="750"/>
      <c r="M552" s="806"/>
      <c r="N552" s="797"/>
      <c r="O552" s="750"/>
      <c r="P552" s="744"/>
      <c r="Q552" s="744"/>
      <c r="R552" s="744"/>
      <c r="S552" s="744"/>
      <c r="T552" s="744"/>
      <c r="U552" s="744"/>
      <c r="V552" s="744"/>
      <c r="W552" s="744"/>
      <c r="X552" s="744"/>
      <c r="Y552" s="750"/>
      <c r="Z552" s="744"/>
      <c r="AA552" s="750"/>
      <c r="AB552" s="758"/>
      <c r="AC552" s="760"/>
      <c r="AD552" s="760"/>
      <c r="AE552" s="763"/>
      <c r="AF552" s="750"/>
      <c r="AG552" s="750"/>
      <c r="AH552" s="750"/>
      <c r="AI552" s="859"/>
      <c r="AJ552" s="889"/>
      <c r="AK552" s="838"/>
      <c r="AL552" s="838"/>
      <c r="AM552" s="750"/>
      <c r="AN552" s="859"/>
    </row>
    <row r="553" spans="1:40" ht="15.75" thickBot="1">
      <c r="A553" s="789"/>
      <c r="B553" s="783"/>
      <c r="C553" s="750"/>
      <c r="D553" s="873"/>
      <c r="E553" s="797"/>
      <c r="F553" s="873"/>
      <c r="G553" s="797"/>
      <c r="H553" s="864" t="s">
        <v>581</v>
      </c>
      <c r="I553" s="63" t="s">
        <v>538</v>
      </c>
      <c r="J553" s="800"/>
      <c r="K553" s="803"/>
      <c r="L553" s="750"/>
      <c r="M553" s="806"/>
      <c r="N553" s="797"/>
      <c r="O553" s="750"/>
      <c r="P553" s="744"/>
      <c r="Q553" s="744"/>
      <c r="R553" s="744"/>
      <c r="S553" s="744"/>
      <c r="T553" s="744"/>
      <c r="U553" s="744"/>
      <c r="V553" s="744"/>
      <c r="W553" s="744"/>
      <c r="X553" s="744"/>
      <c r="Y553" s="750"/>
      <c r="Z553" s="744"/>
      <c r="AA553" s="750"/>
      <c r="AB553" s="758"/>
      <c r="AC553" s="760"/>
      <c r="AD553" s="760"/>
      <c r="AE553" s="763"/>
      <c r="AF553" s="750"/>
      <c r="AG553" s="750"/>
      <c r="AH553" s="750"/>
      <c r="AI553" s="859"/>
      <c r="AJ553" s="889"/>
      <c r="AK553" s="838"/>
      <c r="AL553" s="838"/>
      <c r="AM553" s="750"/>
      <c r="AN553" s="859"/>
    </row>
    <row r="554" spans="1:40" ht="15.75" thickBot="1">
      <c r="A554" s="789"/>
      <c r="B554" s="783"/>
      <c r="C554" s="750"/>
      <c r="D554" s="873"/>
      <c r="E554" s="797"/>
      <c r="F554" s="873"/>
      <c r="G554" s="797"/>
      <c r="H554" s="865"/>
      <c r="I554" s="63" t="s">
        <v>538</v>
      </c>
      <c r="J554" s="800"/>
      <c r="K554" s="803"/>
      <c r="L554" s="750"/>
      <c r="M554" s="806"/>
      <c r="N554" s="797"/>
      <c r="O554" s="750"/>
      <c r="P554" s="744"/>
      <c r="Q554" s="744"/>
      <c r="R554" s="744"/>
      <c r="S554" s="744"/>
      <c r="T554" s="744"/>
      <c r="U554" s="744"/>
      <c r="V554" s="744"/>
      <c r="W554" s="744"/>
      <c r="X554" s="744"/>
      <c r="Y554" s="750"/>
      <c r="Z554" s="744"/>
      <c r="AA554" s="750"/>
      <c r="AB554" s="758"/>
      <c r="AC554" s="760"/>
      <c r="AD554" s="760"/>
      <c r="AE554" s="763"/>
      <c r="AF554" s="750"/>
      <c r="AG554" s="750"/>
      <c r="AH554" s="750"/>
      <c r="AI554" s="859"/>
      <c r="AJ554" s="889"/>
      <c r="AK554" s="838"/>
      <c r="AL554" s="838"/>
      <c r="AM554" s="750"/>
      <c r="AN554" s="859"/>
    </row>
    <row r="555" spans="1:40" ht="15.75" thickBot="1">
      <c r="A555" s="789"/>
      <c r="B555" s="783"/>
      <c r="C555" s="750"/>
      <c r="D555" s="873"/>
      <c r="E555" s="797"/>
      <c r="F555" s="873"/>
      <c r="G555" s="797"/>
      <c r="H555" s="879" t="s">
        <v>582</v>
      </c>
      <c r="I555" s="63" t="s">
        <v>538</v>
      </c>
      <c r="J555" s="800"/>
      <c r="K555" s="803"/>
      <c r="L555" s="750"/>
      <c r="M555" s="806"/>
      <c r="N555" s="797"/>
      <c r="O555" s="750"/>
      <c r="P555" s="744"/>
      <c r="Q555" s="744"/>
      <c r="R555" s="744"/>
      <c r="S555" s="744"/>
      <c r="T555" s="744"/>
      <c r="U555" s="744"/>
      <c r="V555" s="744"/>
      <c r="W555" s="744"/>
      <c r="X555" s="744"/>
      <c r="Y555" s="750"/>
      <c r="Z555" s="744"/>
      <c r="AA555" s="750"/>
      <c r="AB555" s="758"/>
      <c r="AC555" s="760"/>
      <c r="AD555" s="760"/>
      <c r="AE555" s="763"/>
      <c r="AF555" s="750"/>
      <c r="AG555" s="750"/>
      <c r="AH555" s="750"/>
      <c r="AI555" s="859"/>
      <c r="AJ555" s="889"/>
      <c r="AK555" s="838"/>
      <c r="AL555" s="838"/>
      <c r="AM555" s="750"/>
      <c r="AN555" s="859"/>
    </row>
    <row r="556" spans="1:40" ht="15.75" thickBot="1">
      <c r="A556" s="1125"/>
      <c r="B556" s="784"/>
      <c r="C556" s="750"/>
      <c r="D556" s="894"/>
      <c r="E556" s="797"/>
      <c r="F556" s="894"/>
      <c r="G556" s="798"/>
      <c r="H556" s="1127"/>
      <c r="I556" s="63" t="s">
        <v>538</v>
      </c>
      <c r="J556" s="948"/>
      <c r="K556" s="803"/>
      <c r="L556" s="750"/>
      <c r="M556" s="939"/>
      <c r="N556" s="797"/>
      <c r="O556" s="750"/>
      <c r="P556" s="744"/>
      <c r="Q556" s="744"/>
      <c r="R556" s="744"/>
      <c r="S556" s="744"/>
      <c r="T556" s="744"/>
      <c r="U556" s="744"/>
      <c r="V556" s="744"/>
      <c r="W556" s="744"/>
      <c r="X556" s="744"/>
      <c r="Y556" s="750"/>
      <c r="Z556" s="744"/>
      <c r="AA556" s="750"/>
      <c r="AB556" s="758"/>
      <c r="AC556" s="761"/>
      <c r="AD556" s="761"/>
      <c r="AE556" s="1126"/>
      <c r="AF556" s="750"/>
      <c r="AG556" s="750"/>
      <c r="AH556" s="750"/>
      <c r="AI556" s="859"/>
      <c r="AJ556" s="889"/>
      <c r="AK556" s="838"/>
      <c r="AL556" s="838"/>
      <c r="AM556" s="750"/>
      <c r="AN556" s="859"/>
    </row>
    <row r="557" spans="1:40" ht="45" customHeight="1" thickBot="1">
      <c r="A557" s="788">
        <v>20</v>
      </c>
      <c r="B557" s="1116" t="s">
        <v>849</v>
      </c>
      <c r="C557" s="791" t="s">
        <v>850</v>
      </c>
      <c r="D557" s="791" t="s">
        <v>533</v>
      </c>
      <c r="E557" s="794" t="s">
        <v>851</v>
      </c>
      <c r="F557" s="791" t="s">
        <v>852</v>
      </c>
      <c r="G557" s="796" t="s">
        <v>536</v>
      </c>
      <c r="H557" s="49" t="s">
        <v>537</v>
      </c>
      <c r="I557" s="63" t="s">
        <v>538</v>
      </c>
      <c r="J557" s="799">
        <f>COUNTIF(I557:I582,[3]DATOS!$D$24)</f>
        <v>26</v>
      </c>
      <c r="K557" s="802" t="str">
        <f>+IF(AND(J557&lt;6,J557&gt;0),"Moderado",IF(AND(J557&lt;12,J557&gt;5),"Mayor",IF(AND(J557&lt;20,J557&gt;11),"Catastrófico","Responda las Preguntas de Impacto")))</f>
        <v>Responda las Preguntas de Impacto</v>
      </c>
      <c r="L557" s="749" t="str">
        <f>IF(AND(EXACT(G557,"Rara vez"),(EXACT(K557,"Moderado"))),"Moderado",IF(AND(EXACT(G557,"Rara vez"),(EXACT(K557,"Mayor"))),"Alto",IF(AND(EXACT(G557,"Rara vez"),(EXACT(K557,"Catastrófico"))),"Extremo",IF(AND(EXACT(G557,"Improbable"),(EXACT(K557,"Moderado"))),"Moderado",IF(AND(EXACT(G557,"Improbable"),(EXACT(K557,"Mayor"))),"Alto",IF(AND(EXACT(G557,"Improbable"),(EXACT(K557,"Catastrófico"))),"Extremo",IF(AND(EXACT(G557,"Posible"),(EXACT(K557,"Moderado"))),"Alto",IF(AND(EXACT(G557,"Posible"),(EXACT(K557,"Mayor"))),"Extremo",IF(AND(EXACT(G557,"Posible"),(EXACT(K557,"Catastrófico"))),"Extremo",IF(AND(EXACT(G557,"Probable"),(EXACT(K557,"Moderado"))),"Alto",IF(AND(EXACT(G557,"Probable"),(EXACT(K557,"Mayor"))),"Extremo",IF(AND(EXACT(G557,"Probable"),(EXACT(K557,"Catastrófico"))),"Extremo",IF(AND(EXACT(G557,"Casi Seguro"),(EXACT(K557,"Moderado"))),"Extremo",IF(AND(EXACT(G557,"Casi Seguro"),(EXACT(K557,"Mayor"))),"Extremo",IF(AND(EXACT(G557,"Casi Seguro"),(EXACT(K557,"Catastrófico"))),"Extremo","")))))))))))))))</f>
        <v/>
      </c>
      <c r="M557" s="805" t="str">
        <f>IF(EXACT(L557,"Bajo"),"Evitar el Riesgo, Reducir el Riesgo, Compartir el Riesg",IF(EXACT(L557,"Moderado"),"Evitar el Riesgo, Reducir el Riesgo, Compartir el Riesgo",IF(EXACT(L557,"Alto"),"Evitar el Riesgo, Reducir el Riesgo, Compartir el Riesgo",IF(EXACT(L557,"Extremo"),"Evitar el Riesgo, Reducir el Riesgo, Compartir el Riesgo",""))))</f>
        <v/>
      </c>
      <c r="N557" s="808" t="s">
        <v>853</v>
      </c>
      <c r="O557" s="810" t="s">
        <v>540</v>
      </c>
      <c r="P557" s="50" t="s">
        <v>541</v>
      </c>
      <c r="Q557" s="22" t="s">
        <v>542</v>
      </c>
      <c r="R557" s="22">
        <f>+IFERROR(VLOOKUP(Q557,[17]DATOS!$E$2:$F$17,2,FALSE),"")</f>
        <v>15</v>
      </c>
      <c r="S557" s="812">
        <f>SUM(R557:R564)</f>
        <v>100</v>
      </c>
      <c r="T557" s="815" t="str">
        <f>+IF(AND(S557&lt;=100,S557&gt;=96),"Fuerte",IF(AND(S557&lt;=95,S557&gt;=86),"Moderado",IF(AND(S557&lt;=85,J557&gt;=0),"Débil"," ")))</f>
        <v>Fuerte</v>
      </c>
      <c r="U557" s="815" t="s">
        <v>543</v>
      </c>
      <c r="V557" s="815" t="str">
        <f>IF(AND(EXACT(T557,"Fuerte"),(EXACT(U557,"Fuerte"))),"Fuerte",IF(AND(EXACT(T557,"Fuerte"),(EXACT(U557,"Moderado"))),"Moderado",IF(AND(EXACT(T557,"Fuerte"),(EXACT(U557,"Débil"))),"Débil",IF(AND(EXACT(T557,"Moderado"),(EXACT(U557,"Fuerte"))),"Moderado",IF(AND(EXACT(T557,"Moderado"),(EXACT(U557,"Moderado"))),"Moderado",IF(AND(EXACT(T557,"Moderado"),(EXACT(U557,"Débil"))),"Débil",IF(AND(EXACT(T557,"Débil"),(EXACT(U557,"Fuerte"))),"Débil",IF(AND(EXACT(T557,"Débil"),(EXACT(U557,"Moderado"))),"Débil",IF(AND(EXACT(T557,"Débil"),(EXACT(U557,"Débil"))),"Débil",)))))))))</f>
        <v>Fuerte</v>
      </c>
      <c r="W557" s="815">
        <f>IF(V557="Fuerte",100,IF(V557="Moderado",50,IF(V557="Débil",0)))</f>
        <v>100</v>
      </c>
      <c r="X557" s="748">
        <f>AVERAGE(W557:W582)</f>
        <v>100</v>
      </c>
      <c r="Y557" s="749" t="s">
        <v>854</v>
      </c>
      <c r="Z557" s="752" t="s">
        <v>855</v>
      </c>
      <c r="AA557" s="754" t="s">
        <v>856</v>
      </c>
      <c r="AB557" s="757" t="str">
        <f>+IF(X557=100,"Fuerte",IF(AND(X557&lt;=99,X557&gt;=50),"Moderado",IF(X557&lt;50,"Débil"," ")))</f>
        <v>Fuerte</v>
      </c>
      <c r="AC557" s="760" t="s">
        <v>547</v>
      </c>
      <c r="AD557" s="760" t="s">
        <v>547</v>
      </c>
      <c r="AE557" s="762" t="str">
        <f>IF(AND(OR(AD557="Directamente",AD557="Indirectamente",AD557="No Disminuye"),(AB557="Fuerte"),(AC557="Directamente"),(OR(G557="Rara vez",G557="Improbable",G557="Posible"))),"Rara vez",IF(AND(OR(AD557="Directamente",AD557="Indirectamente",AD557="No Disminuye"),(AB557="Fuerte"),(AC557="Directamente"),(G557="Probable")),"Improbable",IF(AND(OR(AD557="Directamente",AD557="Indirectamente",AD557="No Disminuye"),(AB557="Fuerte"),(AC557="Directamente"),(G557="Casi Seguro")),"Posible",IF(AND(AD557="Directamente",AC557="No disminuye",AB557="Fuerte"),G557,IF(AND(OR(AD557="Directamente",AD557="Indirectamente",AD557="No Disminuye"),AB557="Moderado",AC557="Directamente",(OR(G557="Rara vez",G557="Improbable"))),"Rara vez",IF(AND(OR(AD557="Directamente",AD557="Indirectamente",AD557="No Disminuye"),(AB557="Moderado"),(AC557="Directamente"),(G557="Posible")),"Improbable",IF(AND(OR(AD557="Directamente",AD557="Indirectamente",AD557="No Disminuye"),(AB557="Moderado"),(AC557="Directamente"),(G557="Probable")),"Posible",IF(AND(OR(AD557="Directamente",AD557="Indirectamente",AD557="No Disminuye"),(AB557="Moderado"),(AC557="Directamente"),(G557="Casi Seguro")),"Probable",IF(AND(AD557="Directamente",AC557="No disminuye",AB557="Moderado"),G557,IF(AB557="Débil",G557," ESTA COMBINACION NO ESTÁ CONTEMPLADA EN LA METODOLOGÍA "))))))))))</f>
        <v>Rara vez</v>
      </c>
      <c r="AF557" s="749" t="str">
        <f>IF(AND(OR(AD557="Directamente",AD557="Indirectamente",AD557="No Disminuye"),AB557="Moderado",AC557="Directamente",(OR(G557="Raro",G557="Improbable"))),"Raro",IF(AND(OR(AD557="Directamente",AD557="Indirectamente",AD557="No Disminuye"),(AB557="Moderado"),(AC557="Directamente"),(G557="Posible")),"Improbable",IF(AND(OR(AD557="Directamente",AD557="Indirectamente",AD557="No Disminuye"),(AB557="Moderado"),(AC557="Directamente"),(G557="Probable")),"Posible",IF(AND(OR(AD557="Directamente",AD557="Indirectamente",AD557="No Disminuye"),(AB557="Moderado"),(AC557="Directamente"),(G557="Casi Seguro")),"Probable",IF(AND(AD557="Directamente",AC557="No disminuye",AB557="Moderado"),G557," ")))))</f>
        <v xml:space="preserve"> </v>
      </c>
      <c r="AG557" s="749" t="str">
        <f>K557</f>
        <v>Responda las Preguntas de Impacto</v>
      </c>
      <c r="AH557" s="749" t="str">
        <f>IF(AND(EXACT(AE557,"Rara vez"),(EXACT(AG557,"Moderado"))),"Moderado",IF(AND(EXACT(AE557,"Rara vez"),(EXACT(AG557,"Mayor"))),"Alto",IF(AND(EXACT(AE557,"Rara vez"),(EXACT(AG557,"Catastrófico"))),"Extremo",IF(AND(EXACT(AE557,"Improbable"),(EXACT(AG557,"Moderado"))),"Moderado",IF(AND(EXACT(AE557,"Improbable"),(EXACT(AG557,"Mayor"))),"Alto",IF(AND(EXACT(AE557,"Improbable"),(EXACT(AG557,"Catastrófico"))),"Extremo",IF(AND(EXACT(AE557,"Posible"),(EXACT(AG557,"Moderado"))),"Alto",IF(AND(EXACT(AE557,"Posible"),(EXACT(AG557,"Mayor"))),"Extremo",IF(AND(EXACT(AE557,"Posible"),(EXACT(AG557,"Catastrófico"))),"Extremo",IF(AND(EXACT(AE557,"Probable"),(EXACT(AG557,"Moderado"))),"Alto",IF(AND(EXACT(AE557,"Probable"),(EXACT(AG557,"Mayor"))),"Extremo",IF(AND(EXACT(AE557,"Probable"),(EXACT(AG557,"Catastrófico"))),"Extremo",IF(AND(EXACT(AE557,"Casi Seguro"),(EXACT(AG557,"Moderado"))),"Extremo",IF(AND(EXACT(AE557,"Casi Seguro"),(EXACT(AG557,"Mayor"))),"Extremo",IF(AND(EXACT(AE557,"Casi Seguro"),(EXACT(AG557,"Catastrófico"))),"Extremo","")))))))))))))))</f>
        <v/>
      </c>
      <c r="AI557" s="766" t="str">
        <f>IF(EXACT(AH557,"Bajo"),"Evitar el Riesgo, Reducir el Riesgo, Compartir el Riesgo",IF(EXACT(AH557,"Moderado"),"Evitar el Riesgo, Reducir el Riesgo, Compartir el Riesgo",IF(EXACT(AH557,"Alto"),"Evitar el Riesgo, Reducir el Riesgo, Compartir el Riesgo",IF(EXACT(AH557,"Extremo"),"Evitar el Riesgo, Reducir el Riesgo, Compartir el Riesgo",""))))</f>
        <v/>
      </c>
      <c r="AJ557" s="769" t="s">
        <v>857</v>
      </c>
      <c r="AK557" s="771">
        <v>43556</v>
      </c>
      <c r="AL557" s="771">
        <v>43830</v>
      </c>
      <c r="AM557" s="774" t="s">
        <v>854</v>
      </c>
      <c r="AN557" s="777" t="s">
        <v>858</v>
      </c>
    </row>
    <row r="558" spans="1:40" ht="49.5" customHeight="1" thickBot="1">
      <c r="A558" s="789"/>
      <c r="B558" s="783"/>
      <c r="C558" s="792"/>
      <c r="D558" s="792"/>
      <c r="E558" s="795"/>
      <c r="F558" s="792"/>
      <c r="G558" s="797"/>
      <c r="H558" s="62" t="s">
        <v>552</v>
      </c>
      <c r="I558" s="63" t="s">
        <v>538</v>
      </c>
      <c r="J558" s="800"/>
      <c r="K558" s="803"/>
      <c r="L558" s="750"/>
      <c r="M558" s="806"/>
      <c r="N558" s="809"/>
      <c r="O558" s="811"/>
      <c r="P558" s="26" t="s">
        <v>553</v>
      </c>
      <c r="Q558" s="22" t="s">
        <v>554</v>
      </c>
      <c r="R558" s="22">
        <f>+IFERROR(VLOOKUP(Q558,[17]DATOS!$E$2:$F$17,2,FALSE),"")</f>
        <v>15</v>
      </c>
      <c r="S558" s="813"/>
      <c r="T558" s="816"/>
      <c r="U558" s="816"/>
      <c r="V558" s="816"/>
      <c r="W558" s="816"/>
      <c r="X558" s="744"/>
      <c r="Y558" s="750"/>
      <c r="Z558" s="744"/>
      <c r="AA558" s="755"/>
      <c r="AB558" s="758"/>
      <c r="AC558" s="760"/>
      <c r="AD558" s="760"/>
      <c r="AE558" s="763"/>
      <c r="AF558" s="750"/>
      <c r="AG558" s="750"/>
      <c r="AH558" s="750"/>
      <c r="AI558" s="767"/>
      <c r="AJ558" s="770"/>
      <c r="AK558" s="772"/>
      <c r="AL558" s="772"/>
      <c r="AM558" s="775"/>
      <c r="AN558" s="778"/>
    </row>
    <row r="559" spans="1:40" ht="54" customHeight="1" thickBot="1">
      <c r="A559" s="789"/>
      <c r="B559" s="783"/>
      <c r="C559" s="792"/>
      <c r="D559" s="792"/>
      <c r="E559" s="795"/>
      <c r="F559" s="792"/>
      <c r="G559" s="797"/>
      <c r="H559" s="62" t="s">
        <v>555</v>
      </c>
      <c r="I559" s="63" t="s">
        <v>538</v>
      </c>
      <c r="J559" s="800"/>
      <c r="K559" s="803"/>
      <c r="L559" s="750"/>
      <c r="M559" s="806"/>
      <c r="N559" s="809"/>
      <c r="O559" s="811"/>
      <c r="P559" s="26" t="s">
        <v>556</v>
      </c>
      <c r="Q559" s="22" t="s">
        <v>557</v>
      </c>
      <c r="R559" s="22">
        <f>+IFERROR(VLOOKUP(Q559,[17]DATOS!$E$2:$F$17,2,FALSE),"")</f>
        <v>15</v>
      </c>
      <c r="S559" s="813"/>
      <c r="T559" s="816"/>
      <c r="U559" s="816"/>
      <c r="V559" s="816"/>
      <c r="W559" s="816"/>
      <c r="X559" s="744"/>
      <c r="Y559" s="750"/>
      <c r="Z559" s="744"/>
      <c r="AA559" s="755"/>
      <c r="AB559" s="758"/>
      <c r="AC559" s="760"/>
      <c r="AD559" s="760"/>
      <c r="AE559" s="763"/>
      <c r="AF559" s="750"/>
      <c r="AG559" s="750"/>
      <c r="AH559" s="750"/>
      <c r="AI559" s="767"/>
      <c r="AJ559" s="770"/>
      <c r="AK559" s="772"/>
      <c r="AL559" s="772"/>
      <c r="AM559" s="775"/>
      <c r="AN559" s="778"/>
    </row>
    <row r="560" spans="1:40" ht="49.5" customHeight="1" thickBot="1">
      <c r="A560" s="789"/>
      <c r="B560" s="783"/>
      <c r="C560" s="792"/>
      <c r="D560" s="792"/>
      <c r="E560" s="817" t="s">
        <v>859</v>
      </c>
      <c r="F560" s="792"/>
      <c r="G560" s="797"/>
      <c r="H560" s="62" t="s">
        <v>558</v>
      </c>
      <c r="I560" s="63" t="s">
        <v>538</v>
      </c>
      <c r="J560" s="800"/>
      <c r="K560" s="803"/>
      <c r="L560" s="750"/>
      <c r="M560" s="806"/>
      <c r="N560" s="809"/>
      <c r="O560" s="811"/>
      <c r="P560" s="26" t="s">
        <v>560</v>
      </c>
      <c r="Q560" s="22" t="s">
        <v>561</v>
      </c>
      <c r="R560" s="22">
        <f>+IFERROR(VLOOKUP(Q560,[17]DATOS!$E$2:$F$17,2,FALSE),"")</f>
        <v>15</v>
      </c>
      <c r="S560" s="813"/>
      <c r="T560" s="816"/>
      <c r="U560" s="816"/>
      <c r="V560" s="816"/>
      <c r="W560" s="816"/>
      <c r="X560" s="744"/>
      <c r="Y560" s="750"/>
      <c r="Z560" s="744"/>
      <c r="AA560" s="755"/>
      <c r="AB560" s="758"/>
      <c r="AC560" s="760"/>
      <c r="AD560" s="760"/>
      <c r="AE560" s="763"/>
      <c r="AF560" s="750"/>
      <c r="AG560" s="750"/>
      <c r="AH560" s="750"/>
      <c r="AI560" s="767"/>
      <c r="AJ560" s="770"/>
      <c r="AK560" s="772"/>
      <c r="AL560" s="772"/>
      <c r="AM560" s="775"/>
      <c r="AN560" s="778"/>
    </row>
    <row r="561" spans="1:40" ht="15" customHeight="1" thickBot="1">
      <c r="A561" s="789"/>
      <c r="B561" s="783"/>
      <c r="C561" s="792"/>
      <c r="D561" s="792"/>
      <c r="E561" s="818"/>
      <c r="F561" s="792"/>
      <c r="G561" s="797"/>
      <c r="H561" s="62" t="s">
        <v>562</v>
      </c>
      <c r="I561" s="63" t="s">
        <v>538</v>
      </c>
      <c r="J561" s="800"/>
      <c r="K561" s="803"/>
      <c r="L561" s="750"/>
      <c r="M561" s="806"/>
      <c r="N561" s="809"/>
      <c r="O561" s="811"/>
      <c r="P561" s="26" t="s">
        <v>563</v>
      </c>
      <c r="Q561" s="22" t="s">
        <v>564</v>
      </c>
      <c r="R561" s="22">
        <f>+IFERROR(VLOOKUP(Q561,[17]DATOS!$E$2:$F$17,2,FALSE),"")</f>
        <v>15</v>
      </c>
      <c r="S561" s="813"/>
      <c r="T561" s="816"/>
      <c r="U561" s="816"/>
      <c r="V561" s="816"/>
      <c r="W561" s="816"/>
      <c r="X561" s="744"/>
      <c r="Y561" s="750"/>
      <c r="Z561" s="744"/>
      <c r="AA561" s="755"/>
      <c r="AB561" s="758"/>
      <c r="AC561" s="760"/>
      <c r="AD561" s="760"/>
      <c r="AE561" s="763"/>
      <c r="AF561" s="750"/>
      <c r="AG561" s="750"/>
      <c r="AH561" s="750"/>
      <c r="AI561" s="767"/>
      <c r="AJ561" s="770"/>
      <c r="AK561" s="772"/>
      <c r="AL561" s="772"/>
      <c r="AM561" s="775"/>
      <c r="AN561" s="778"/>
    </row>
    <row r="562" spans="1:40" ht="69.75" customHeight="1" thickBot="1">
      <c r="A562" s="789"/>
      <c r="B562" s="783"/>
      <c r="C562" s="792"/>
      <c r="D562" s="792"/>
      <c r="E562" s="818"/>
      <c r="F562" s="792"/>
      <c r="G562" s="797"/>
      <c r="H562" s="62" t="s">
        <v>565</v>
      </c>
      <c r="I562" s="63" t="s">
        <v>538</v>
      </c>
      <c r="J562" s="800"/>
      <c r="K562" s="803"/>
      <c r="L562" s="750"/>
      <c r="M562" s="806"/>
      <c r="N562" s="809"/>
      <c r="O562" s="811"/>
      <c r="P562" s="27" t="s">
        <v>566</v>
      </c>
      <c r="Q562" s="22" t="s">
        <v>567</v>
      </c>
      <c r="R562" s="22">
        <v>10</v>
      </c>
      <c r="S562" s="813"/>
      <c r="T562" s="816"/>
      <c r="U562" s="816"/>
      <c r="V562" s="816"/>
      <c r="W562" s="816"/>
      <c r="X562" s="744"/>
      <c r="Y562" s="750"/>
      <c r="Z562" s="744"/>
      <c r="AA562" s="755"/>
      <c r="AB562" s="758"/>
      <c r="AC562" s="760"/>
      <c r="AD562" s="760"/>
      <c r="AE562" s="763"/>
      <c r="AF562" s="750"/>
      <c r="AG562" s="750"/>
      <c r="AH562" s="750"/>
      <c r="AI562" s="767"/>
      <c r="AJ562" s="770"/>
      <c r="AK562" s="772"/>
      <c r="AL562" s="772"/>
      <c r="AM562" s="775"/>
      <c r="AN562" s="778"/>
    </row>
    <row r="563" spans="1:40" ht="47.25" customHeight="1" thickBot="1">
      <c r="A563" s="789"/>
      <c r="B563" s="783"/>
      <c r="C563" s="792"/>
      <c r="D563" s="792"/>
      <c r="E563" s="818"/>
      <c r="F563" s="792"/>
      <c r="G563" s="797"/>
      <c r="H563" s="62" t="s">
        <v>568</v>
      </c>
      <c r="I563" s="63" t="s">
        <v>538</v>
      </c>
      <c r="J563" s="800"/>
      <c r="K563" s="803"/>
      <c r="L563" s="750"/>
      <c r="M563" s="806"/>
      <c r="N563" s="809"/>
      <c r="O563" s="811"/>
      <c r="P563" s="26" t="s">
        <v>569</v>
      </c>
      <c r="Q563" s="26" t="s">
        <v>570</v>
      </c>
      <c r="R563" s="26">
        <v>15</v>
      </c>
      <c r="S563" s="813"/>
      <c r="T563" s="816"/>
      <c r="U563" s="816"/>
      <c r="V563" s="816"/>
      <c r="W563" s="816"/>
      <c r="X563" s="744"/>
      <c r="Y563" s="750"/>
      <c r="Z563" s="744"/>
      <c r="AA563" s="755"/>
      <c r="AB563" s="758"/>
      <c r="AC563" s="760"/>
      <c r="AD563" s="760"/>
      <c r="AE563" s="763"/>
      <c r="AF563" s="750"/>
      <c r="AG563" s="750"/>
      <c r="AH563" s="750"/>
      <c r="AI563" s="767"/>
      <c r="AJ563" s="770"/>
      <c r="AK563" s="772"/>
      <c r="AL563" s="772"/>
      <c r="AM563" s="775"/>
      <c r="AN563" s="778"/>
    </row>
    <row r="564" spans="1:40" ht="121.5" customHeight="1" thickBot="1">
      <c r="A564" s="789"/>
      <c r="B564" s="783"/>
      <c r="C564" s="792"/>
      <c r="D564" s="792"/>
      <c r="E564" s="819"/>
      <c r="F564" s="792"/>
      <c r="G564" s="797"/>
      <c r="H564" s="62" t="s">
        <v>571</v>
      </c>
      <c r="I564" s="63" t="s">
        <v>538</v>
      </c>
      <c r="J564" s="800"/>
      <c r="K564" s="803"/>
      <c r="L564" s="750"/>
      <c r="M564" s="806"/>
      <c r="N564" s="809"/>
      <c r="O564" s="811"/>
      <c r="P564" s="25"/>
      <c r="Q564" s="25"/>
      <c r="R564" s="25"/>
      <c r="S564" s="814"/>
      <c r="T564" s="816"/>
      <c r="U564" s="816"/>
      <c r="V564" s="816"/>
      <c r="W564" s="816"/>
      <c r="X564" s="744"/>
      <c r="Y564" s="751"/>
      <c r="Z564" s="753"/>
      <c r="AA564" s="756"/>
      <c r="AB564" s="758"/>
      <c r="AC564" s="760"/>
      <c r="AD564" s="760"/>
      <c r="AE564" s="763"/>
      <c r="AF564" s="750"/>
      <c r="AG564" s="750"/>
      <c r="AH564" s="750"/>
      <c r="AI564" s="767"/>
      <c r="AJ564" s="770"/>
      <c r="AK564" s="773"/>
      <c r="AL564" s="773"/>
      <c r="AM564" s="776"/>
      <c r="AN564" s="778"/>
    </row>
    <row r="565" spans="1:40" ht="42.75" customHeight="1" thickBot="1">
      <c r="A565" s="789"/>
      <c r="B565" s="783"/>
      <c r="C565" s="792"/>
      <c r="D565" s="792"/>
      <c r="E565" s="820" t="s">
        <v>860</v>
      </c>
      <c r="F565" s="792"/>
      <c r="G565" s="797"/>
      <c r="H565" s="62" t="s">
        <v>572</v>
      </c>
      <c r="I565" s="63" t="s">
        <v>538</v>
      </c>
      <c r="J565" s="800"/>
      <c r="K565" s="803"/>
      <c r="L565" s="750"/>
      <c r="M565" s="806"/>
      <c r="N565" s="821" t="s">
        <v>861</v>
      </c>
      <c r="O565" s="749" t="s">
        <v>540</v>
      </c>
      <c r="P565" s="22" t="s">
        <v>541</v>
      </c>
      <c r="Q565" s="22" t="s">
        <v>542</v>
      </c>
      <c r="R565" s="22">
        <f>+IFERROR(VLOOKUP(Q565,[17]DATOS!$E$2:$F$17,2,FALSE),"")</f>
        <v>15</v>
      </c>
      <c r="S565" s="743">
        <f>SUM(R565:R574)</f>
        <v>100</v>
      </c>
      <c r="T565" s="743" t="str">
        <f>+IF(AND(S565&lt;=100,S565&gt;=96),"Fuerte",IF(AND(S565&lt;=95,S565&gt;=86),"Moderado",IF(AND(S565&lt;=85,J565&gt;=0),"Débil"," ")))</f>
        <v>Fuerte</v>
      </c>
      <c r="U565" s="743" t="s">
        <v>543</v>
      </c>
      <c r="V565" s="743" t="str">
        <f>IF(AND(EXACT(T565,"Fuerte"),(EXACT(U565,"Fuerte"))),"Fuerte",IF(AND(EXACT(T565,"Fuerte"),(EXACT(U565,"Moderado"))),"Moderado",IF(AND(EXACT(T565,"Fuerte"),(EXACT(U565,"Débil"))),"Débil",IF(AND(EXACT(T565,"Moderado"),(EXACT(U565,"Fuerte"))),"Moderado",IF(AND(EXACT(T565,"Moderado"),(EXACT(U565,"Moderado"))),"Moderado",IF(AND(EXACT(T565,"Moderado"),(EXACT(U565,"Débil"))),"Débil",IF(AND(EXACT(T565,"Débil"),(EXACT(U565,"Fuerte"))),"Débil",IF(AND(EXACT(T565,"Débil"),(EXACT(U565,"Moderado"))),"Débil",IF(AND(EXACT(T565,"Débil"),(EXACT(U565,"Débil"))),"Débil",)))))))))</f>
        <v>Fuerte</v>
      </c>
      <c r="W565" s="743">
        <f>IF(V565="Fuerte",100,IF(V565="Moderado",50,IF(V565="Débil",0)))</f>
        <v>100</v>
      </c>
      <c r="X565" s="744"/>
      <c r="Y565" s="780" t="s">
        <v>862</v>
      </c>
      <c r="Z565" s="781" t="s">
        <v>855</v>
      </c>
      <c r="AA565" s="782" t="s">
        <v>863</v>
      </c>
      <c r="AB565" s="758"/>
      <c r="AC565" s="760"/>
      <c r="AD565" s="760"/>
      <c r="AE565" s="763"/>
      <c r="AF565" s="750"/>
      <c r="AG565" s="750"/>
      <c r="AH565" s="750"/>
      <c r="AI565" s="767"/>
      <c r="AJ565" s="770" t="s">
        <v>864</v>
      </c>
      <c r="AK565" s="786">
        <v>43556</v>
      </c>
      <c r="AL565" s="786">
        <v>43830</v>
      </c>
      <c r="AM565" s="780" t="s">
        <v>854</v>
      </c>
      <c r="AN565" s="778"/>
    </row>
    <row r="566" spans="1:40" ht="42.75" customHeight="1" thickBot="1">
      <c r="A566" s="789"/>
      <c r="B566" s="783"/>
      <c r="C566" s="792"/>
      <c r="D566" s="792"/>
      <c r="E566" s="744"/>
      <c r="F566" s="792"/>
      <c r="G566" s="797"/>
      <c r="H566" s="62" t="s">
        <v>573</v>
      </c>
      <c r="I566" s="63" t="s">
        <v>538</v>
      </c>
      <c r="J566" s="800"/>
      <c r="K566" s="803"/>
      <c r="L566" s="750"/>
      <c r="M566" s="806"/>
      <c r="N566" s="822"/>
      <c r="O566" s="750"/>
      <c r="P566" s="23" t="s">
        <v>553</v>
      </c>
      <c r="Q566" s="22" t="s">
        <v>554</v>
      </c>
      <c r="R566" s="22">
        <f>+IFERROR(VLOOKUP(Q566,[17]DATOS!$E$2:$F$17,2,FALSE),"")</f>
        <v>15</v>
      </c>
      <c r="S566" s="744"/>
      <c r="T566" s="744"/>
      <c r="U566" s="744"/>
      <c r="V566" s="744"/>
      <c r="W566" s="744"/>
      <c r="X566" s="744"/>
      <c r="Y566" s="750"/>
      <c r="Z566" s="744"/>
      <c r="AA566" s="783"/>
      <c r="AB566" s="758"/>
      <c r="AC566" s="760"/>
      <c r="AD566" s="760"/>
      <c r="AE566" s="763"/>
      <c r="AF566" s="750"/>
      <c r="AG566" s="750"/>
      <c r="AH566" s="750"/>
      <c r="AI566" s="767"/>
      <c r="AJ566" s="770"/>
      <c r="AK566" s="772"/>
      <c r="AL566" s="772"/>
      <c r="AM566" s="750"/>
      <c r="AN566" s="778"/>
    </row>
    <row r="567" spans="1:40" ht="35.25" customHeight="1" thickBot="1">
      <c r="A567" s="789"/>
      <c r="B567" s="783"/>
      <c r="C567" s="792"/>
      <c r="D567" s="792"/>
      <c r="E567" s="744"/>
      <c r="F567" s="792"/>
      <c r="G567" s="797"/>
      <c r="H567" s="62" t="s">
        <v>574</v>
      </c>
      <c r="I567" s="63" t="s">
        <v>538</v>
      </c>
      <c r="J567" s="800"/>
      <c r="K567" s="803"/>
      <c r="L567" s="750"/>
      <c r="M567" s="806"/>
      <c r="N567" s="822"/>
      <c r="O567" s="750"/>
      <c r="P567" s="23" t="s">
        <v>556</v>
      </c>
      <c r="Q567" s="22" t="s">
        <v>557</v>
      </c>
      <c r="R567" s="22">
        <f>+IFERROR(VLOOKUP(Q567,[17]DATOS!$E$2:$F$17,2,FALSE),"")</f>
        <v>15</v>
      </c>
      <c r="S567" s="744"/>
      <c r="T567" s="744"/>
      <c r="U567" s="744"/>
      <c r="V567" s="744"/>
      <c r="W567" s="744"/>
      <c r="X567" s="744"/>
      <c r="Y567" s="750"/>
      <c r="Z567" s="744"/>
      <c r="AA567" s="783"/>
      <c r="AB567" s="758"/>
      <c r="AC567" s="760"/>
      <c r="AD567" s="760"/>
      <c r="AE567" s="763"/>
      <c r="AF567" s="750"/>
      <c r="AG567" s="750"/>
      <c r="AH567" s="750"/>
      <c r="AI567" s="767"/>
      <c r="AJ567" s="770"/>
      <c r="AK567" s="772"/>
      <c r="AL567" s="772"/>
      <c r="AM567" s="750"/>
      <c r="AN567" s="778"/>
    </row>
    <row r="568" spans="1:40" ht="43.5" customHeight="1" thickBot="1">
      <c r="A568" s="789"/>
      <c r="B568" s="783"/>
      <c r="C568" s="792"/>
      <c r="D568" s="792"/>
      <c r="E568" s="744"/>
      <c r="F568" s="792"/>
      <c r="G568" s="797"/>
      <c r="H568" s="62" t="s">
        <v>575</v>
      </c>
      <c r="I568" s="63" t="s">
        <v>538</v>
      </c>
      <c r="J568" s="800"/>
      <c r="K568" s="803"/>
      <c r="L568" s="750"/>
      <c r="M568" s="806"/>
      <c r="N568" s="822"/>
      <c r="O568" s="750"/>
      <c r="P568" s="23" t="s">
        <v>560</v>
      </c>
      <c r="Q568" s="22" t="s">
        <v>561</v>
      </c>
      <c r="R568" s="22">
        <f>+IFERROR(VLOOKUP(Q568,[17]DATOS!$E$2:$F$17,2,FALSE),"")</f>
        <v>15</v>
      </c>
      <c r="S568" s="744"/>
      <c r="T568" s="744"/>
      <c r="U568" s="744"/>
      <c r="V568" s="744"/>
      <c r="W568" s="744"/>
      <c r="X568" s="744"/>
      <c r="Y568" s="750"/>
      <c r="Z568" s="744"/>
      <c r="AA568" s="783"/>
      <c r="AB568" s="758"/>
      <c r="AC568" s="760"/>
      <c r="AD568" s="760"/>
      <c r="AE568" s="763"/>
      <c r="AF568" s="750"/>
      <c r="AG568" s="750"/>
      <c r="AH568" s="750"/>
      <c r="AI568" s="767"/>
      <c r="AJ568" s="770"/>
      <c r="AK568" s="772"/>
      <c r="AL568" s="772"/>
      <c r="AM568" s="750"/>
      <c r="AN568" s="778"/>
    </row>
    <row r="569" spans="1:40" ht="15.75" thickBot="1">
      <c r="A569" s="789"/>
      <c r="B569" s="783"/>
      <c r="C569" s="792"/>
      <c r="D569" s="792"/>
      <c r="E569" s="753"/>
      <c r="F569" s="792"/>
      <c r="G569" s="797"/>
      <c r="H569" s="746" t="s">
        <v>576</v>
      </c>
      <c r="I569" s="63" t="s">
        <v>538</v>
      </c>
      <c r="J569" s="800"/>
      <c r="K569" s="803"/>
      <c r="L569" s="750"/>
      <c r="M569" s="806"/>
      <c r="N569" s="822"/>
      <c r="O569" s="750"/>
      <c r="P569" s="23" t="s">
        <v>563</v>
      </c>
      <c r="Q569" s="22" t="s">
        <v>564</v>
      </c>
      <c r="R569" s="22">
        <f>+IFERROR(VLOOKUP(Q569,[17]DATOS!$E$2:$F$17,2,FALSE),"")</f>
        <v>15</v>
      </c>
      <c r="S569" s="744"/>
      <c r="T569" s="744"/>
      <c r="U569" s="744"/>
      <c r="V569" s="744"/>
      <c r="W569" s="744"/>
      <c r="X569" s="744"/>
      <c r="Y569" s="750"/>
      <c r="Z569" s="744"/>
      <c r="AA569" s="783"/>
      <c r="AB569" s="758"/>
      <c r="AC569" s="760"/>
      <c r="AD569" s="760"/>
      <c r="AE569" s="763"/>
      <c r="AF569" s="750"/>
      <c r="AG569" s="750"/>
      <c r="AH569" s="750"/>
      <c r="AI569" s="767"/>
      <c r="AJ569" s="770"/>
      <c r="AK569" s="772"/>
      <c r="AL569" s="772"/>
      <c r="AM569" s="750"/>
      <c r="AN569" s="778"/>
    </row>
    <row r="570" spans="1:40" ht="30" customHeight="1" thickBot="1">
      <c r="A570" s="789"/>
      <c r="B570" s="783"/>
      <c r="C570" s="792"/>
      <c r="D570" s="792"/>
      <c r="E570" s="820"/>
      <c r="F570" s="792"/>
      <c r="G570" s="797"/>
      <c r="H570" s="746"/>
      <c r="I570" s="63" t="s">
        <v>538</v>
      </c>
      <c r="J570" s="800"/>
      <c r="K570" s="803"/>
      <c r="L570" s="750"/>
      <c r="M570" s="806"/>
      <c r="N570" s="822"/>
      <c r="O570" s="750"/>
      <c r="P570" s="23" t="s">
        <v>566</v>
      </c>
      <c r="Q570" s="22" t="s">
        <v>567</v>
      </c>
      <c r="R570" s="22">
        <f>+IFERROR(VLOOKUP(Q570,[17]DATOS!$E$2:$F$17,2,FALSE),"")</f>
        <v>15</v>
      </c>
      <c r="S570" s="744"/>
      <c r="T570" s="744"/>
      <c r="U570" s="744"/>
      <c r="V570" s="744"/>
      <c r="W570" s="744"/>
      <c r="X570" s="744"/>
      <c r="Y570" s="750"/>
      <c r="Z570" s="744"/>
      <c r="AA570" s="783"/>
      <c r="AB570" s="758"/>
      <c r="AC570" s="760"/>
      <c r="AD570" s="760"/>
      <c r="AE570" s="763"/>
      <c r="AF570" s="750"/>
      <c r="AG570" s="750"/>
      <c r="AH570" s="750"/>
      <c r="AI570" s="767"/>
      <c r="AJ570" s="770"/>
      <c r="AK570" s="772"/>
      <c r="AL570" s="772"/>
      <c r="AM570" s="750"/>
      <c r="AN570" s="778"/>
    </row>
    <row r="571" spans="1:40" ht="15.75" thickBot="1">
      <c r="A571" s="789"/>
      <c r="B571" s="783"/>
      <c r="C571" s="792"/>
      <c r="D571" s="792"/>
      <c r="E571" s="818"/>
      <c r="F571" s="792"/>
      <c r="G571" s="797"/>
      <c r="H571" s="746" t="s">
        <v>577</v>
      </c>
      <c r="I571" s="63" t="s">
        <v>538</v>
      </c>
      <c r="J571" s="800"/>
      <c r="K571" s="803"/>
      <c r="L571" s="750"/>
      <c r="M571" s="806"/>
      <c r="N571" s="822"/>
      <c r="O571" s="750"/>
      <c r="P571" s="23" t="s">
        <v>569</v>
      </c>
      <c r="Q571" s="26" t="s">
        <v>570</v>
      </c>
      <c r="R571" s="22">
        <f>+IFERROR(VLOOKUP(Q571,[17]DATOS!$E$2:$F$17,2,FALSE),"")</f>
        <v>10</v>
      </c>
      <c r="S571" s="744"/>
      <c r="T571" s="744"/>
      <c r="U571" s="744"/>
      <c r="V571" s="744"/>
      <c r="W571" s="744"/>
      <c r="X571" s="744"/>
      <c r="Y571" s="750"/>
      <c r="Z571" s="744"/>
      <c r="AA571" s="783"/>
      <c r="AB571" s="758"/>
      <c r="AC571" s="760"/>
      <c r="AD571" s="760"/>
      <c r="AE571" s="763"/>
      <c r="AF571" s="750"/>
      <c r="AG571" s="750"/>
      <c r="AH571" s="750"/>
      <c r="AI571" s="767"/>
      <c r="AJ571" s="770"/>
      <c r="AK571" s="772"/>
      <c r="AL571" s="772"/>
      <c r="AM571" s="750"/>
      <c r="AN571" s="778"/>
    </row>
    <row r="572" spans="1:40" ht="15.75" thickBot="1">
      <c r="A572" s="789"/>
      <c r="B572" s="783"/>
      <c r="C572" s="792"/>
      <c r="D572" s="792"/>
      <c r="E572" s="818"/>
      <c r="F572" s="792"/>
      <c r="G572" s="797"/>
      <c r="H572" s="746"/>
      <c r="I572" s="63" t="s">
        <v>538</v>
      </c>
      <c r="J572" s="800"/>
      <c r="K572" s="803"/>
      <c r="L572" s="750"/>
      <c r="M572" s="806"/>
      <c r="N572" s="822"/>
      <c r="O572" s="750"/>
      <c r="P572" s="743"/>
      <c r="Q572" s="743"/>
      <c r="R572" s="743"/>
      <c r="S572" s="744"/>
      <c r="T572" s="744"/>
      <c r="U572" s="744"/>
      <c r="V572" s="744"/>
      <c r="W572" s="744"/>
      <c r="X572" s="744"/>
      <c r="Y572" s="750"/>
      <c r="Z572" s="744"/>
      <c r="AA572" s="783"/>
      <c r="AB572" s="758"/>
      <c r="AC572" s="760"/>
      <c r="AD572" s="760"/>
      <c r="AE572" s="763"/>
      <c r="AF572" s="750"/>
      <c r="AG572" s="750"/>
      <c r="AH572" s="750"/>
      <c r="AI572" s="767"/>
      <c r="AJ572" s="770"/>
      <c r="AK572" s="772"/>
      <c r="AL572" s="772"/>
      <c r="AM572" s="750"/>
      <c r="AN572" s="778"/>
    </row>
    <row r="573" spans="1:40" ht="15.75" thickBot="1">
      <c r="A573" s="789"/>
      <c r="B573" s="783"/>
      <c r="C573" s="792"/>
      <c r="D573" s="792"/>
      <c r="E573" s="818"/>
      <c r="F573" s="792"/>
      <c r="G573" s="797"/>
      <c r="H573" s="746" t="s">
        <v>578</v>
      </c>
      <c r="I573" s="63" t="s">
        <v>538</v>
      </c>
      <c r="J573" s="800"/>
      <c r="K573" s="803"/>
      <c r="L573" s="750"/>
      <c r="M573" s="806"/>
      <c r="N573" s="822"/>
      <c r="O573" s="750"/>
      <c r="P573" s="744"/>
      <c r="Q573" s="744"/>
      <c r="R573" s="744"/>
      <c r="S573" s="744"/>
      <c r="T573" s="744"/>
      <c r="U573" s="744"/>
      <c r="V573" s="744"/>
      <c r="W573" s="744"/>
      <c r="X573" s="744"/>
      <c r="Y573" s="750"/>
      <c r="Z573" s="744"/>
      <c r="AA573" s="783"/>
      <c r="AB573" s="758"/>
      <c r="AC573" s="760"/>
      <c r="AD573" s="760"/>
      <c r="AE573" s="763"/>
      <c r="AF573" s="750"/>
      <c r="AG573" s="750"/>
      <c r="AH573" s="750"/>
      <c r="AI573" s="767"/>
      <c r="AJ573" s="770"/>
      <c r="AK573" s="772"/>
      <c r="AL573" s="772"/>
      <c r="AM573" s="750"/>
      <c r="AN573" s="778"/>
    </row>
    <row r="574" spans="1:40" ht="15.75" thickBot="1">
      <c r="A574" s="789"/>
      <c r="B574" s="783"/>
      <c r="C574" s="792"/>
      <c r="D574" s="792"/>
      <c r="E574" s="818"/>
      <c r="F574" s="792"/>
      <c r="G574" s="797"/>
      <c r="H574" s="746"/>
      <c r="I574" s="63" t="s">
        <v>538</v>
      </c>
      <c r="J574" s="800"/>
      <c r="K574" s="803"/>
      <c r="L574" s="750"/>
      <c r="M574" s="806"/>
      <c r="N574" s="822"/>
      <c r="O574" s="750"/>
      <c r="P574" s="744"/>
      <c r="Q574" s="744"/>
      <c r="R574" s="744"/>
      <c r="S574" s="744"/>
      <c r="T574" s="744"/>
      <c r="U574" s="744"/>
      <c r="V574" s="744"/>
      <c r="W574" s="744"/>
      <c r="X574" s="744"/>
      <c r="Y574" s="750"/>
      <c r="Z574" s="744"/>
      <c r="AA574" s="783"/>
      <c r="AB574" s="758"/>
      <c r="AC574" s="760"/>
      <c r="AD574" s="760"/>
      <c r="AE574" s="763"/>
      <c r="AF574" s="750"/>
      <c r="AG574" s="750"/>
      <c r="AH574" s="750"/>
      <c r="AI574" s="767"/>
      <c r="AJ574" s="770"/>
      <c r="AK574" s="772"/>
      <c r="AL574" s="772"/>
      <c r="AM574" s="750"/>
      <c r="AN574" s="778"/>
    </row>
    <row r="575" spans="1:40" ht="15.75" thickBot="1">
      <c r="A575" s="789"/>
      <c r="B575" s="783"/>
      <c r="C575" s="792"/>
      <c r="D575" s="792"/>
      <c r="E575" s="818"/>
      <c r="F575" s="792"/>
      <c r="G575" s="797"/>
      <c r="H575" s="746" t="s">
        <v>579</v>
      </c>
      <c r="I575" s="63" t="s">
        <v>538</v>
      </c>
      <c r="J575" s="800"/>
      <c r="K575" s="803"/>
      <c r="L575" s="750"/>
      <c r="M575" s="806"/>
      <c r="N575" s="822"/>
      <c r="O575" s="750"/>
      <c r="P575" s="744"/>
      <c r="Q575" s="744"/>
      <c r="R575" s="744"/>
      <c r="S575" s="744"/>
      <c r="T575" s="744"/>
      <c r="U575" s="744"/>
      <c r="V575" s="744"/>
      <c r="W575" s="744"/>
      <c r="X575" s="744"/>
      <c r="Y575" s="750"/>
      <c r="Z575" s="744"/>
      <c r="AA575" s="783"/>
      <c r="AB575" s="758"/>
      <c r="AC575" s="760"/>
      <c r="AD575" s="760"/>
      <c r="AE575" s="763"/>
      <c r="AF575" s="750"/>
      <c r="AG575" s="750"/>
      <c r="AH575" s="750"/>
      <c r="AI575" s="767"/>
      <c r="AJ575" s="770"/>
      <c r="AK575" s="772"/>
      <c r="AL575" s="772"/>
      <c r="AM575" s="750"/>
      <c r="AN575" s="778"/>
    </row>
    <row r="576" spans="1:40" ht="30" customHeight="1" thickBot="1">
      <c r="A576" s="789"/>
      <c r="B576" s="783"/>
      <c r="C576" s="792"/>
      <c r="D576" s="792"/>
      <c r="E576" s="750"/>
      <c r="F576" s="792"/>
      <c r="G576" s="797"/>
      <c r="H576" s="746"/>
      <c r="I576" s="63" t="s">
        <v>538</v>
      </c>
      <c r="J576" s="800"/>
      <c r="K576" s="803"/>
      <c r="L576" s="750"/>
      <c r="M576" s="806"/>
      <c r="N576" s="822"/>
      <c r="O576" s="750"/>
      <c r="P576" s="744"/>
      <c r="Q576" s="744"/>
      <c r="R576" s="744"/>
      <c r="S576" s="744"/>
      <c r="T576" s="744"/>
      <c r="U576" s="744"/>
      <c r="V576" s="744"/>
      <c r="W576" s="744"/>
      <c r="X576" s="744"/>
      <c r="Y576" s="750"/>
      <c r="Z576" s="744"/>
      <c r="AA576" s="783"/>
      <c r="AB576" s="758"/>
      <c r="AC576" s="760"/>
      <c r="AD576" s="760"/>
      <c r="AE576" s="763"/>
      <c r="AF576" s="750"/>
      <c r="AG576" s="750"/>
      <c r="AH576" s="750"/>
      <c r="AI576" s="767"/>
      <c r="AJ576" s="770"/>
      <c r="AK576" s="772"/>
      <c r="AL576" s="772"/>
      <c r="AM576" s="750"/>
      <c r="AN576" s="778"/>
    </row>
    <row r="577" spans="1:40" ht="15.75" thickBot="1">
      <c r="A577" s="789"/>
      <c r="B577" s="783"/>
      <c r="C577" s="792"/>
      <c r="D577" s="792"/>
      <c r="E577" s="750"/>
      <c r="F577" s="792"/>
      <c r="G577" s="797"/>
      <c r="H577" s="746" t="s">
        <v>580</v>
      </c>
      <c r="I577" s="63" t="s">
        <v>538</v>
      </c>
      <c r="J577" s="800"/>
      <c r="K577" s="803"/>
      <c r="L577" s="750"/>
      <c r="M577" s="806"/>
      <c r="N577" s="822"/>
      <c r="O577" s="750"/>
      <c r="P577" s="744"/>
      <c r="Q577" s="744"/>
      <c r="R577" s="744"/>
      <c r="S577" s="744"/>
      <c r="T577" s="744"/>
      <c r="U577" s="744"/>
      <c r="V577" s="744"/>
      <c r="W577" s="744"/>
      <c r="X577" s="744"/>
      <c r="Y577" s="750"/>
      <c r="Z577" s="744"/>
      <c r="AA577" s="783"/>
      <c r="AB577" s="758"/>
      <c r="AC577" s="760"/>
      <c r="AD577" s="760"/>
      <c r="AE577" s="763"/>
      <c r="AF577" s="750"/>
      <c r="AG577" s="750"/>
      <c r="AH577" s="750"/>
      <c r="AI577" s="767"/>
      <c r="AJ577" s="770"/>
      <c r="AK577" s="772"/>
      <c r="AL577" s="772"/>
      <c r="AM577" s="750"/>
      <c r="AN577" s="778"/>
    </row>
    <row r="578" spans="1:40" ht="30" customHeight="1" thickBot="1">
      <c r="A578" s="789"/>
      <c r="B578" s="783"/>
      <c r="C578" s="792"/>
      <c r="D578" s="792"/>
      <c r="E578" s="750"/>
      <c r="F578" s="792"/>
      <c r="G578" s="797"/>
      <c r="H578" s="746"/>
      <c r="I578" s="63" t="s">
        <v>538</v>
      </c>
      <c r="J578" s="800"/>
      <c r="K578" s="803"/>
      <c r="L578" s="750"/>
      <c r="M578" s="806"/>
      <c r="N578" s="822"/>
      <c r="O578" s="750"/>
      <c r="P578" s="744"/>
      <c r="Q578" s="744"/>
      <c r="R578" s="744"/>
      <c r="S578" s="744"/>
      <c r="T578" s="744"/>
      <c r="U578" s="744"/>
      <c r="V578" s="744"/>
      <c r="W578" s="744"/>
      <c r="X578" s="744"/>
      <c r="Y578" s="750"/>
      <c r="Z578" s="744"/>
      <c r="AA578" s="783"/>
      <c r="AB578" s="758"/>
      <c r="AC578" s="760"/>
      <c r="AD578" s="760"/>
      <c r="AE578" s="763"/>
      <c r="AF578" s="750"/>
      <c r="AG578" s="750"/>
      <c r="AH578" s="750"/>
      <c r="AI578" s="767"/>
      <c r="AJ578" s="770"/>
      <c r="AK578" s="772"/>
      <c r="AL578" s="772"/>
      <c r="AM578" s="750"/>
      <c r="AN578" s="778"/>
    </row>
    <row r="579" spans="1:40" ht="15.75" thickBot="1">
      <c r="A579" s="789"/>
      <c r="B579" s="783"/>
      <c r="C579" s="792"/>
      <c r="D579" s="792"/>
      <c r="E579" s="750"/>
      <c r="F579" s="792"/>
      <c r="G579" s="797"/>
      <c r="H579" s="746" t="s">
        <v>581</v>
      </c>
      <c r="I579" s="63" t="s">
        <v>538</v>
      </c>
      <c r="J579" s="800"/>
      <c r="K579" s="803"/>
      <c r="L579" s="750"/>
      <c r="M579" s="806"/>
      <c r="N579" s="822"/>
      <c r="O579" s="750"/>
      <c r="P579" s="744"/>
      <c r="Q579" s="744"/>
      <c r="R579" s="744"/>
      <c r="S579" s="744"/>
      <c r="T579" s="744"/>
      <c r="U579" s="744"/>
      <c r="V579" s="744"/>
      <c r="W579" s="744"/>
      <c r="X579" s="744"/>
      <c r="Y579" s="750"/>
      <c r="Z579" s="744"/>
      <c r="AA579" s="783"/>
      <c r="AB579" s="758"/>
      <c r="AC579" s="760"/>
      <c r="AD579" s="760"/>
      <c r="AE579" s="763"/>
      <c r="AF579" s="750"/>
      <c r="AG579" s="750"/>
      <c r="AH579" s="750"/>
      <c r="AI579" s="767"/>
      <c r="AJ579" s="770"/>
      <c r="AK579" s="772"/>
      <c r="AL579" s="772"/>
      <c r="AM579" s="750"/>
      <c r="AN579" s="778"/>
    </row>
    <row r="580" spans="1:40" ht="15.75" thickBot="1">
      <c r="A580" s="789"/>
      <c r="B580" s="783"/>
      <c r="C580" s="792"/>
      <c r="D580" s="792"/>
      <c r="E580" s="750"/>
      <c r="F580" s="792"/>
      <c r="G580" s="797"/>
      <c r="H580" s="746"/>
      <c r="I580" s="63" t="s">
        <v>538</v>
      </c>
      <c r="J580" s="800"/>
      <c r="K580" s="803"/>
      <c r="L580" s="750"/>
      <c r="M580" s="806"/>
      <c r="N580" s="822"/>
      <c r="O580" s="750"/>
      <c r="P580" s="744"/>
      <c r="Q580" s="744"/>
      <c r="R580" s="744"/>
      <c r="S580" s="744"/>
      <c r="T580" s="744"/>
      <c r="U580" s="744"/>
      <c r="V580" s="744"/>
      <c r="W580" s="744"/>
      <c r="X580" s="744"/>
      <c r="Y580" s="750"/>
      <c r="Z580" s="744"/>
      <c r="AA580" s="783"/>
      <c r="AB580" s="758"/>
      <c r="AC580" s="760"/>
      <c r="AD580" s="760"/>
      <c r="AE580" s="763"/>
      <c r="AF580" s="750"/>
      <c r="AG580" s="750"/>
      <c r="AH580" s="750"/>
      <c r="AI580" s="767"/>
      <c r="AJ580" s="770"/>
      <c r="AK580" s="772"/>
      <c r="AL580" s="772"/>
      <c r="AM580" s="750"/>
      <c r="AN580" s="778"/>
    </row>
    <row r="581" spans="1:40" ht="15.75" thickBot="1">
      <c r="A581" s="789"/>
      <c r="B581" s="783"/>
      <c r="C581" s="792"/>
      <c r="D581" s="792"/>
      <c r="E581" s="750"/>
      <c r="F581" s="792"/>
      <c r="G581" s="797"/>
      <c r="H581" s="746" t="s">
        <v>582</v>
      </c>
      <c r="I581" s="63" t="s">
        <v>538</v>
      </c>
      <c r="J581" s="800"/>
      <c r="K581" s="803"/>
      <c r="L581" s="750"/>
      <c r="M581" s="806"/>
      <c r="N581" s="822"/>
      <c r="O581" s="750"/>
      <c r="P581" s="744"/>
      <c r="Q581" s="744"/>
      <c r="R581" s="744"/>
      <c r="S581" s="744"/>
      <c r="T581" s="744"/>
      <c r="U581" s="744"/>
      <c r="V581" s="744"/>
      <c r="W581" s="744"/>
      <c r="X581" s="744"/>
      <c r="Y581" s="750"/>
      <c r="Z581" s="744"/>
      <c r="AA581" s="783"/>
      <c r="AB581" s="758"/>
      <c r="AC581" s="760"/>
      <c r="AD581" s="760"/>
      <c r="AE581" s="763"/>
      <c r="AF581" s="750"/>
      <c r="AG581" s="750"/>
      <c r="AH581" s="750"/>
      <c r="AI581" s="767"/>
      <c r="AJ581" s="770"/>
      <c r="AK581" s="772"/>
      <c r="AL581" s="772"/>
      <c r="AM581" s="750"/>
      <c r="AN581" s="778"/>
    </row>
    <row r="582" spans="1:40" ht="119.25" customHeight="1" thickBot="1">
      <c r="A582" s="790"/>
      <c r="B582" s="784"/>
      <c r="C582" s="793"/>
      <c r="D582" s="793"/>
      <c r="E582" s="765"/>
      <c r="F582" s="793"/>
      <c r="G582" s="798"/>
      <c r="H582" s="747"/>
      <c r="I582" s="63" t="s">
        <v>538</v>
      </c>
      <c r="J582" s="801"/>
      <c r="K582" s="804"/>
      <c r="L582" s="765"/>
      <c r="M582" s="807"/>
      <c r="N582" s="823"/>
      <c r="O582" s="765"/>
      <c r="P582" s="745"/>
      <c r="Q582" s="745"/>
      <c r="R582" s="745"/>
      <c r="S582" s="745"/>
      <c r="T582" s="745"/>
      <c r="U582" s="745"/>
      <c r="V582" s="745"/>
      <c r="W582" s="745"/>
      <c r="X582" s="745"/>
      <c r="Y582" s="765"/>
      <c r="Z582" s="745"/>
      <c r="AA582" s="784"/>
      <c r="AB582" s="759"/>
      <c r="AC582" s="761"/>
      <c r="AD582" s="761"/>
      <c r="AE582" s="764"/>
      <c r="AF582" s="765"/>
      <c r="AG582" s="765"/>
      <c r="AH582" s="765"/>
      <c r="AI582" s="768"/>
      <c r="AJ582" s="785"/>
      <c r="AK582" s="787"/>
      <c r="AL582" s="787"/>
      <c r="AM582" s="765"/>
      <c r="AN582" s="779"/>
    </row>
  </sheetData>
  <mergeCells count="2151">
    <mergeCell ref="B502:B530"/>
    <mergeCell ref="B531:B556"/>
    <mergeCell ref="B557:B582"/>
    <mergeCell ref="B6:B8"/>
    <mergeCell ref="B9:B34"/>
    <mergeCell ref="B35:B60"/>
    <mergeCell ref="B61:B86"/>
    <mergeCell ref="B87:B112"/>
    <mergeCell ref="B113:B164"/>
    <mergeCell ref="B165:B214"/>
    <mergeCell ref="B215:B241"/>
    <mergeCell ref="B242:B267"/>
    <mergeCell ref="B268:B293"/>
    <mergeCell ref="B294:B319"/>
    <mergeCell ref="B320:B345"/>
    <mergeCell ref="B346:B371"/>
    <mergeCell ref="B372:B397"/>
    <mergeCell ref="B398:B423"/>
    <mergeCell ref="B424:B449"/>
    <mergeCell ref="B450:B475"/>
    <mergeCell ref="A531:A556"/>
    <mergeCell ref="C531:C556"/>
    <mergeCell ref="D531:D556"/>
    <mergeCell ref="E531:E538"/>
    <mergeCell ref="F531:F556"/>
    <mergeCell ref="G531:G556"/>
    <mergeCell ref="T539:T556"/>
    <mergeCell ref="U539:U556"/>
    <mergeCell ref="AL531:AL538"/>
    <mergeCell ref="AM531:AM538"/>
    <mergeCell ref="AJ517:AJ529"/>
    <mergeCell ref="AK517:AK529"/>
    <mergeCell ref="AL517:AL529"/>
    <mergeCell ref="AM517:AM529"/>
    <mergeCell ref="AD531:AD556"/>
    <mergeCell ref="AE531:AE556"/>
    <mergeCell ref="AL539:AL545"/>
    <mergeCell ref="AM539:AM545"/>
    <mergeCell ref="H545:H546"/>
    <mergeCell ref="N546:N556"/>
    <mergeCell ref="P546:P556"/>
    <mergeCell ref="W539:W556"/>
    <mergeCell ref="AH531:AH556"/>
    <mergeCell ref="AI531:AI556"/>
    <mergeCell ref="AJ531:AJ538"/>
    <mergeCell ref="AK531:AK538"/>
    <mergeCell ref="H555:H556"/>
    <mergeCell ref="X531:X556"/>
    <mergeCell ref="Y531:Y538"/>
    <mergeCell ref="Z531:Z538"/>
    <mergeCell ref="AA531:AA538"/>
    <mergeCell ref="J531:J556"/>
    <mergeCell ref="AF531:AF556"/>
    <mergeCell ref="AG531:AG556"/>
    <mergeCell ref="W531:W538"/>
    <mergeCell ref="E539:E556"/>
    <mergeCell ref="N539:N545"/>
    <mergeCell ref="O539:O556"/>
    <mergeCell ref="S539:S556"/>
    <mergeCell ref="H551:H552"/>
    <mergeCell ref="H553:H554"/>
    <mergeCell ref="V539:V556"/>
    <mergeCell ref="R546:R556"/>
    <mergeCell ref="H547:H548"/>
    <mergeCell ref="N531:N538"/>
    <mergeCell ref="O531:O538"/>
    <mergeCell ref="S531:S538"/>
    <mergeCell ref="T531:T538"/>
    <mergeCell ref="U531:U538"/>
    <mergeCell ref="V531:V538"/>
    <mergeCell ref="K531:K556"/>
    <mergeCell ref="L531:L556"/>
    <mergeCell ref="M531:M556"/>
    <mergeCell ref="H549:H550"/>
    <mergeCell ref="AN502:AN516"/>
    <mergeCell ref="E509:E517"/>
    <mergeCell ref="P509:P516"/>
    <mergeCell ref="Q509:Q516"/>
    <mergeCell ref="R509:R516"/>
    <mergeCell ref="H514:H515"/>
    <mergeCell ref="H516:H517"/>
    <mergeCell ref="N517:N530"/>
    <mergeCell ref="P524:P530"/>
    <mergeCell ref="Q524:Q530"/>
    <mergeCell ref="R524:R530"/>
    <mergeCell ref="H526:H528"/>
    <mergeCell ref="AB531:AB556"/>
    <mergeCell ref="AC531:AC556"/>
    <mergeCell ref="AN531:AN556"/>
    <mergeCell ref="Y539:Y556"/>
    <mergeCell ref="Z539:Z556"/>
    <mergeCell ref="AA539:AA556"/>
    <mergeCell ref="AJ539:AJ545"/>
    <mergeCell ref="AN517:AN529"/>
    <mergeCell ref="E518:E529"/>
    <mergeCell ref="H518:H519"/>
    <mergeCell ref="H520:H521"/>
    <mergeCell ref="H522:H523"/>
    <mergeCell ref="H524:H525"/>
    <mergeCell ref="H543:H544"/>
    <mergeCell ref="AJ546:AJ556"/>
    <mergeCell ref="AK546:AK556"/>
    <mergeCell ref="AL546:AL556"/>
    <mergeCell ref="AM546:AM556"/>
    <mergeCell ref="Q546:Q556"/>
    <mergeCell ref="AK539:AK545"/>
    <mergeCell ref="A502:A530"/>
    <mergeCell ref="C502:C530"/>
    <mergeCell ref="D502:D530"/>
    <mergeCell ref="E502:E508"/>
    <mergeCell ref="F502:F530"/>
    <mergeCell ref="G502:G530"/>
    <mergeCell ref="H492:H493"/>
    <mergeCell ref="H494:H495"/>
    <mergeCell ref="H496:H497"/>
    <mergeCell ref="AJ502:AJ516"/>
    <mergeCell ref="AK502:AK516"/>
    <mergeCell ref="AL502:AL516"/>
    <mergeCell ref="AM502:AM516"/>
    <mergeCell ref="AL491:AL501"/>
    <mergeCell ref="AM491:AM501"/>
    <mergeCell ref="AD502:AD530"/>
    <mergeCell ref="AE502:AE530"/>
    <mergeCell ref="AF502:AF528"/>
    <mergeCell ref="AG502:AG530"/>
    <mergeCell ref="AH502:AH530"/>
    <mergeCell ref="AI502:AI530"/>
    <mergeCell ref="Y517:Y530"/>
    <mergeCell ref="Z517:Z530"/>
    <mergeCell ref="AA517:AA530"/>
    <mergeCell ref="AA502:AA516"/>
    <mergeCell ref="AB502:AB530"/>
    <mergeCell ref="AC502:AC530"/>
    <mergeCell ref="Y502:Y516"/>
    <mergeCell ref="Z502:Z516"/>
    <mergeCell ref="S517:S530"/>
    <mergeCell ref="T517:T530"/>
    <mergeCell ref="U517:U530"/>
    <mergeCell ref="AN476:AN501"/>
    <mergeCell ref="E484:E501"/>
    <mergeCell ref="N484:N501"/>
    <mergeCell ref="O484:O501"/>
    <mergeCell ref="S484:S501"/>
    <mergeCell ref="T484:T501"/>
    <mergeCell ref="U484:U501"/>
    <mergeCell ref="V484:V501"/>
    <mergeCell ref="W484:W501"/>
    <mergeCell ref="AG476:AG501"/>
    <mergeCell ref="AH476:AH501"/>
    <mergeCell ref="AI476:AI501"/>
    <mergeCell ref="AJ476:AJ483"/>
    <mergeCell ref="AK476:AK483"/>
    <mergeCell ref="AL476:AL483"/>
    <mergeCell ref="S502:S516"/>
    <mergeCell ref="T502:T516"/>
    <mergeCell ref="U502:U516"/>
    <mergeCell ref="V502:V516"/>
    <mergeCell ref="W502:W516"/>
    <mergeCell ref="X502:X530"/>
    <mergeCell ref="J502:J530"/>
    <mergeCell ref="K502:K530"/>
    <mergeCell ref="L502:L530"/>
    <mergeCell ref="M502:M530"/>
    <mergeCell ref="N502:N516"/>
    <mergeCell ref="O502:O516"/>
    <mergeCell ref="H498:H499"/>
    <mergeCell ref="H500:H501"/>
    <mergeCell ref="O517:O530"/>
    <mergeCell ref="V517:V530"/>
    <mergeCell ref="W517:W530"/>
    <mergeCell ref="AM484:AM490"/>
    <mergeCell ref="H488:H489"/>
    <mergeCell ref="H490:H491"/>
    <mergeCell ref="P491:P501"/>
    <mergeCell ref="Q491:Q501"/>
    <mergeCell ref="R491:R501"/>
    <mergeCell ref="AJ491:AJ501"/>
    <mergeCell ref="AK491:AK501"/>
    <mergeCell ref="Y484:Y501"/>
    <mergeCell ref="Z484:Z501"/>
    <mergeCell ref="AA484:AA501"/>
    <mergeCell ref="AJ484:AJ490"/>
    <mergeCell ref="AK484:AK490"/>
    <mergeCell ref="AL484:AL490"/>
    <mergeCell ref="AB476:AB501"/>
    <mergeCell ref="AC476:AC501"/>
    <mergeCell ref="AD476:AD501"/>
    <mergeCell ref="AE476:AE501"/>
    <mergeCell ref="AM476:AM483"/>
    <mergeCell ref="AF476:AF501"/>
    <mergeCell ref="A476:A501"/>
    <mergeCell ref="C476:C501"/>
    <mergeCell ref="D476:D501"/>
    <mergeCell ref="E476:E483"/>
    <mergeCell ref="F476:F501"/>
    <mergeCell ref="G476:G501"/>
    <mergeCell ref="J476:J501"/>
    <mergeCell ref="K476:K501"/>
    <mergeCell ref="L476:L501"/>
    <mergeCell ref="V476:V483"/>
    <mergeCell ref="W476:W483"/>
    <mergeCell ref="X476:X501"/>
    <mergeCell ref="Y476:Y483"/>
    <mergeCell ref="Z476:Z483"/>
    <mergeCell ref="AA476:AA483"/>
    <mergeCell ref="M476:M501"/>
    <mergeCell ref="N476:N483"/>
    <mergeCell ref="O476:O483"/>
    <mergeCell ref="S476:S483"/>
    <mergeCell ref="T476:T483"/>
    <mergeCell ref="U476:U483"/>
    <mergeCell ref="B476:B501"/>
    <mergeCell ref="AE450:AE475"/>
    <mergeCell ref="AF450:AF475"/>
    <mergeCell ref="J450:J475"/>
    <mergeCell ref="K450:K475"/>
    <mergeCell ref="L450:L475"/>
    <mergeCell ref="X450:X475"/>
    <mergeCell ref="Y450:Y457"/>
    <mergeCell ref="Z450:Z457"/>
    <mergeCell ref="S458:S475"/>
    <mergeCell ref="T458:T475"/>
    <mergeCell ref="U458:U475"/>
    <mergeCell ref="V458:V475"/>
    <mergeCell ref="A450:A475"/>
    <mergeCell ref="C450:C475"/>
    <mergeCell ref="D450:D475"/>
    <mergeCell ref="E450:E475"/>
    <mergeCell ref="F450:F475"/>
    <mergeCell ref="G450:G475"/>
    <mergeCell ref="Q465:Q475"/>
    <mergeCell ref="R465:R475"/>
    <mergeCell ref="H466:H467"/>
    <mergeCell ref="AM465:AM475"/>
    <mergeCell ref="M450:M475"/>
    <mergeCell ref="N450:N457"/>
    <mergeCell ref="O450:O457"/>
    <mergeCell ref="S450:S457"/>
    <mergeCell ref="T450:T457"/>
    <mergeCell ref="U450:U457"/>
    <mergeCell ref="V450:V457"/>
    <mergeCell ref="W450:W457"/>
    <mergeCell ref="O458:O475"/>
    <mergeCell ref="AM450:AM457"/>
    <mergeCell ref="AN450:AN475"/>
    <mergeCell ref="Y458:Y475"/>
    <mergeCell ref="Z458:Z475"/>
    <mergeCell ref="AA458:AA475"/>
    <mergeCell ref="AJ458:AJ464"/>
    <mergeCell ref="AK458:AK464"/>
    <mergeCell ref="AL458:AL464"/>
    <mergeCell ref="AM458:AM464"/>
    <mergeCell ref="AJ465:AJ475"/>
    <mergeCell ref="AG450:AG475"/>
    <mergeCell ref="AH450:AH475"/>
    <mergeCell ref="AI450:AI475"/>
    <mergeCell ref="AJ450:AJ457"/>
    <mergeCell ref="AK450:AK457"/>
    <mergeCell ref="AL450:AL457"/>
    <mergeCell ref="AK465:AK475"/>
    <mergeCell ref="AL465:AL475"/>
    <mergeCell ref="AA450:AA457"/>
    <mergeCell ref="AB450:AB475"/>
    <mergeCell ref="AC450:AC475"/>
    <mergeCell ref="AD450:AD475"/>
    <mergeCell ref="E432:E449"/>
    <mergeCell ref="O432:O449"/>
    <mergeCell ref="S432:S449"/>
    <mergeCell ref="T432:T449"/>
    <mergeCell ref="U432:U449"/>
    <mergeCell ref="V432:V449"/>
    <mergeCell ref="AX424:AX431"/>
    <mergeCell ref="A424:A449"/>
    <mergeCell ref="C424:C449"/>
    <mergeCell ref="D424:D449"/>
    <mergeCell ref="F424:F449"/>
    <mergeCell ref="G424:G449"/>
    <mergeCell ref="J424:J449"/>
    <mergeCell ref="K424:K449"/>
    <mergeCell ref="L424:L449"/>
    <mergeCell ref="M424:M449"/>
    <mergeCell ref="H474:H475"/>
    <mergeCell ref="AT424:AT431"/>
    <mergeCell ref="AU424:AU431"/>
    <mergeCell ref="AV424:AV431"/>
    <mergeCell ref="AW424:AW431"/>
    <mergeCell ref="X424:X449"/>
    <mergeCell ref="AB424:AB449"/>
    <mergeCell ref="AC424:AC449"/>
    <mergeCell ref="AD424:AD449"/>
    <mergeCell ref="H468:H469"/>
    <mergeCell ref="H470:H471"/>
    <mergeCell ref="H472:H473"/>
    <mergeCell ref="W458:W475"/>
    <mergeCell ref="H462:H463"/>
    <mergeCell ref="H464:H465"/>
    <mergeCell ref="P465:P475"/>
    <mergeCell ref="N439:N449"/>
    <mergeCell ref="P439:P449"/>
    <mergeCell ref="Q439:Q449"/>
    <mergeCell ref="R439:R449"/>
    <mergeCell ref="AY424:AY431"/>
    <mergeCell ref="AZ424:AZ431"/>
    <mergeCell ref="AO424:AO431"/>
    <mergeCell ref="AP424:AP431"/>
    <mergeCell ref="H448:H449"/>
    <mergeCell ref="AI424:AI449"/>
    <mergeCell ref="AN424:AN449"/>
    <mergeCell ref="AJ439:AJ449"/>
    <mergeCell ref="AK439:AK449"/>
    <mergeCell ref="AL439:AL449"/>
    <mergeCell ref="AM439:AM449"/>
    <mergeCell ref="AK424:AK431"/>
    <mergeCell ref="AL424:AL431"/>
    <mergeCell ref="AM424:AM431"/>
    <mergeCell ref="H442:H443"/>
    <mergeCell ref="H444:H445"/>
    <mergeCell ref="H446:H447"/>
    <mergeCell ref="W432:W449"/>
    <mergeCell ref="Y432:Y449"/>
    <mergeCell ref="Z432:Z449"/>
    <mergeCell ref="AA432:AA449"/>
    <mergeCell ref="H436:H437"/>
    <mergeCell ref="H438:H439"/>
    <mergeCell ref="H440:H441"/>
    <mergeCell ref="AE424:AE449"/>
    <mergeCell ref="AF424:AF449"/>
    <mergeCell ref="AG424:AG449"/>
    <mergeCell ref="AH424:AH449"/>
    <mergeCell ref="BE432:BE441"/>
    <mergeCell ref="AQ424:AQ431"/>
    <mergeCell ref="AR424:AR431"/>
    <mergeCell ref="AS424:AS431"/>
    <mergeCell ref="E424:E431"/>
    <mergeCell ref="N424:N431"/>
    <mergeCell ref="O424:O431"/>
    <mergeCell ref="S424:S431"/>
    <mergeCell ref="T424:T431"/>
    <mergeCell ref="U424:U431"/>
    <mergeCell ref="AY432:AY441"/>
    <mergeCell ref="AZ432:AZ441"/>
    <mergeCell ref="BA432:BA441"/>
    <mergeCell ref="BB432:BB441"/>
    <mergeCell ref="BC432:BC441"/>
    <mergeCell ref="BD432:BD441"/>
    <mergeCell ref="AS432:AS441"/>
    <mergeCell ref="AT432:AT441"/>
    <mergeCell ref="AU432:AU441"/>
    <mergeCell ref="AV432:AV441"/>
    <mergeCell ref="AW432:AW441"/>
    <mergeCell ref="AX432:AX441"/>
    <mergeCell ref="BE424:BE431"/>
    <mergeCell ref="N432:N438"/>
    <mergeCell ref="AJ432:AJ438"/>
    <mergeCell ref="AK432:AK438"/>
    <mergeCell ref="AL432:AL438"/>
    <mergeCell ref="AM432:AM438"/>
    <mergeCell ref="AO432:AO441"/>
    <mergeCell ref="AP432:AP441"/>
    <mergeCell ref="AQ432:AQ441"/>
    <mergeCell ref="AR432:AR441"/>
    <mergeCell ref="V424:V431"/>
    <mergeCell ref="W424:W431"/>
    <mergeCell ref="Y424:Y431"/>
    <mergeCell ref="Z424:Z431"/>
    <mergeCell ref="AA424:AA431"/>
    <mergeCell ref="AJ424:AJ431"/>
    <mergeCell ref="BE406:BE415"/>
    <mergeCell ref="AT406:AT415"/>
    <mergeCell ref="AU406:AU415"/>
    <mergeCell ref="AV406:AV415"/>
    <mergeCell ref="AW406:AW415"/>
    <mergeCell ref="AX406:AX415"/>
    <mergeCell ref="BD416:BD423"/>
    <mergeCell ref="AL413:AL423"/>
    <mergeCell ref="AM413:AM423"/>
    <mergeCell ref="V406:V423"/>
    <mergeCell ref="W406:W423"/>
    <mergeCell ref="Y406:Y423"/>
    <mergeCell ref="Z406:Z423"/>
    <mergeCell ref="AZ406:AZ415"/>
    <mergeCell ref="BA424:BA431"/>
    <mergeCell ref="BB424:BB431"/>
    <mergeCell ref="AJ413:AJ423"/>
    <mergeCell ref="AK413:AK423"/>
    <mergeCell ref="BC424:BC431"/>
    <mergeCell ref="BD424:BD431"/>
    <mergeCell ref="W398:W405"/>
    <mergeCell ref="X398:X423"/>
    <mergeCell ref="Y398:Y405"/>
    <mergeCell ref="Z398:Z405"/>
    <mergeCell ref="AY406:AY415"/>
    <mergeCell ref="AK398:AK405"/>
    <mergeCell ref="AL398:AL405"/>
    <mergeCell ref="AM398:AM405"/>
    <mergeCell ref="AN398:AN423"/>
    <mergeCell ref="AO398:AO405"/>
    <mergeCell ref="AP398:AP405"/>
    <mergeCell ref="AO416:AO423"/>
    <mergeCell ref="AP416:AP423"/>
    <mergeCell ref="AP406:AP415"/>
    <mergeCell ref="AE398:AE423"/>
    <mergeCell ref="AF398:AF423"/>
    <mergeCell ref="AG398:AG423"/>
    <mergeCell ref="AH398:AH423"/>
    <mergeCell ref="AI398:AI423"/>
    <mergeCell ref="AJ398:AJ405"/>
    <mergeCell ref="AT398:AT405"/>
    <mergeCell ref="AU398:AU405"/>
    <mergeCell ref="AV398:AV405"/>
    <mergeCell ref="AW398:AW405"/>
    <mergeCell ref="AX398:AX405"/>
    <mergeCell ref="AT416:AT423"/>
    <mergeCell ref="AU416:AU423"/>
    <mergeCell ref="AV416:AV423"/>
    <mergeCell ref="AW416:AW423"/>
    <mergeCell ref="AQ416:AQ423"/>
    <mergeCell ref="AR416:AR423"/>
    <mergeCell ref="AS416:AS423"/>
    <mergeCell ref="BA398:BA405"/>
    <mergeCell ref="BB398:BB405"/>
    <mergeCell ref="BC398:BC405"/>
    <mergeCell ref="BD398:BD405"/>
    <mergeCell ref="BE416:BE423"/>
    <mergeCell ref="BE390:BE397"/>
    <mergeCell ref="H392:H393"/>
    <mergeCell ref="H394:H395"/>
    <mergeCell ref="H396:H397"/>
    <mergeCell ref="AQ406:AQ415"/>
    <mergeCell ref="AR406:AR415"/>
    <mergeCell ref="AS406:AS415"/>
    <mergeCell ref="AQ398:AQ405"/>
    <mergeCell ref="AR398:AR405"/>
    <mergeCell ref="AS398:AS405"/>
    <mergeCell ref="AA406:AA423"/>
    <mergeCell ref="AJ406:AJ412"/>
    <mergeCell ref="AK406:AK412"/>
    <mergeCell ref="AL406:AL412"/>
    <mergeCell ref="AM406:AM412"/>
    <mergeCell ref="AO406:AO415"/>
    <mergeCell ref="N406:N412"/>
    <mergeCell ref="O406:O423"/>
    <mergeCell ref="S406:S423"/>
    <mergeCell ref="T406:T423"/>
    <mergeCell ref="U406:U423"/>
    <mergeCell ref="J398:J423"/>
    <mergeCell ref="K398:K423"/>
    <mergeCell ref="L398:L423"/>
    <mergeCell ref="M398:M423"/>
    <mergeCell ref="AZ398:AZ405"/>
    <mergeCell ref="BE398:BE405"/>
    <mergeCell ref="A398:A423"/>
    <mergeCell ref="C398:C423"/>
    <mergeCell ref="D398:D423"/>
    <mergeCell ref="E398:E405"/>
    <mergeCell ref="F398:F423"/>
    <mergeCell ref="G398:G423"/>
    <mergeCell ref="E406:E423"/>
    <mergeCell ref="H410:H411"/>
    <mergeCell ref="H412:H413"/>
    <mergeCell ref="N413:N423"/>
    <mergeCell ref="P413:P423"/>
    <mergeCell ref="H414:H415"/>
    <mergeCell ref="H416:H417"/>
    <mergeCell ref="A372:A397"/>
    <mergeCell ref="C372:C397"/>
    <mergeCell ref="D372:D397"/>
    <mergeCell ref="E372:E397"/>
    <mergeCell ref="F372:F397"/>
    <mergeCell ref="G372:G397"/>
    <mergeCell ref="H384:H385"/>
    <mergeCell ref="H418:H419"/>
    <mergeCell ref="H420:H421"/>
    <mergeCell ref="H422:H423"/>
    <mergeCell ref="H386:H387"/>
    <mergeCell ref="N387:N397"/>
    <mergeCell ref="P387:P397"/>
    <mergeCell ref="H388:H389"/>
    <mergeCell ref="H390:H391"/>
    <mergeCell ref="BB390:BB397"/>
    <mergeCell ref="BC390:BC397"/>
    <mergeCell ref="BD390:BD397"/>
    <mergeCell ref="AM380:AM386"/>
    <mergeCell ref="AN380:AN386"/>
    <mergeCell ref="AG372:AG397"/>
    <mergeCell ref="AH372:AH397"/>
    <mergeCell ref="AI372:AI397"/>
    <mergeCell ref="AJ372:AJ379"/>
    <mergeCell ref="AA398:AA405"/>
    <mergeCell ref="AB398:AB423"/>
    <mergeCell ref="N398:N405"/>
    <mergeCell ref="O398:O405"/>
    <mergeCell ref="S398:S405"/>
    <mergeCell ref="T398:T405"/>
    <mergeCell ref="U398:U405"/>
    <mergeCell ref="V398:V405"/>
    <mergeCell ref="BA406:BA415"/>
    <mergeCell ref="BB406:BB415"/>
    <mergeCell ref="BC406:BC415"/>
    <mergeCell ref="BD406:BD415"/>
    <mergeCell ref="AC398:AC423"/>
    <mergeCell ref="AD398:AD423"/>
    <mergeCell ref="AX416:AX423"/>
    <mergeCell ref="AY416:AY423"/>
    <mergeCell ref="AZ416:AZ423"/>
    <mergeCell ref="BA416:BA423"/>
    <mergeCell ref="BB416:BB423"/>
    <mergeCell ref="BC416:BC423"/>
    <mergeCell ref="AY398:AY405"/>
    <mergeCell ref="Q413:Q423"/>
    <mergeCell ref="R413:R423"/>
    <mergeCell ref="AT380:AT389"/>
    <mergeCell ref="AU380:AU389"/>
    <mergeCell ref="AV380:AV389"/>
    <mergeCell ref="AW380:AW389"/>
    <mergeCell ref="AX380:AX389"/>
    <mergeCell ref="AK372:AK379"/>
    <mergeCell ref="AL372:AL379"/>
    <mergeCell ref="AX390:AX397"/>
    <mergeCell ref="AY390:AY397"/>
    <mergeCell ref="AZ390:AZ397"/>
    <mergeCell ref="BA390:BA397"/>
    <mergeCell ref="AO380:AO389"/>
    <mergeCell ref="AP380:AP389"/>
    <mergeCell ref="AQ380:AQ389"/>
    <mergeCell ref="AR380:AR389"/>
    <mergeCell ref="AW390:AW397"/>
    <mergeCell ref="AQ390:AQ397"/>
    <mergeCell ref="AR390:AR397"/>
    <mergeCell ref="AS390:AS397"/>
    <mergeCell ref="AT390:AT397"/>
    <mergeCell ref="AU390:AU397"/>
    <mergeCell ref="AV390:AV397"/>
    <mergeCell ref="AO390:AO397"/>
    <mergeCell ref="AP390:AP397"/>
    <mergeCell ref="AJ387:AJ397"/>
    <mergeCell ref="AK387:AK397"/>
    <mergeCell ref="AL387:AL397"/>
    <mergeCell ref="AM387:AM397"/>
    <mergeCell ref="AN387:AN397"/>
    <mergeCell ref="BD372:BD379"/>
    <mergeCell ref="BE372:BE379"/>
    <mergeCell ref="AM372:AM379"/>
    <mergeCell ref="AN372:AN379"/>
    <mergeCell ref="Y380:Y397"/>
    <mergeCell ref="Z380:Z397"/>
    <mergeCell ref="AA380:AA397"/>
    <mergeCell ref="AJ380:AJ386"/>
    <mergeCell ref="AK380:AK386"/>
    <mergeCell ref="AL380:AL386"/>
    <mergeCell ref="AX372:AX379"/>
    <mergeCell ref="AY372:AY379"/>
    <mergeCell ref="AZ372:AZ379"/>
    <mergeCell ref="BA372:BA379"/>
    <mergeCell ref="BB372:BB379"/>
    <mergeCell ref="BC372:BC379"/>
    <mergeCell ref="BE380:BE389"/>
    <mergeCell ref="AO372:AO379"/>
    <mergeCell ref="AP372:AP379"/>
    <mergeCell ref="AW372:AW379"/>
    <mergeCell ref="AY380:AY389"/>
    <mergeCell ref="AZ380:AZ389"/>
    <mergeCell ref="BA380:BA389"/>
    <mergeCell ref="BB380:BB389"/>
    <mergeCell ref="BC380:BC389"/>
    <mergeCell ref="BD380:BD389"/>
    <mergeCell ref="AS380:AS389"/>
    <mergeCell ref="Q387:Q397"/>
    <mergeCell ref="R387:R397"/>
    <mergeCell ref="S372:S379"/>
    <mergeCell ref="T372:T379"/>
    <mergeCell ref="U372:U379"/>
    <mergeCell ref="V372:V379"/>
    <mergeCell ref="W372:W379"/>
    <mergeCell ref="N380:N386"/>
    <mergeCell ref="O380:O397"/>
    <mergeCell ref="S380:S397"/>
    <mergeCell ref="T380:T397"/>
    <mergeCell ref="U380:U397"/>
    <mergeCell ref="J372:J397"/>
    <mergeCell ref="K372:K397"/>
    <mergeCell ref="L372:L397"/>
    <mergeCell ref="M372:M397"/>
    <mergeCell ref="N372:N379"/>
    <mergeCell ref="O372:O379"/>
    <mergeCell ref="AP364:AP371"/>
    <mergeCell ref="P361:P371"/>
    <mergeCell ref="U354:U371"/>
    <mergeCell ref="V354:V371"/>
    <mergeCell ref="W354:W371"/>
    <mergeCell ref="AU364:AU371"/>
    <mergeCell ref="AV364:AV371"/>
    <mergeCell ref="Q361:Q371"/>
    <mergeCell ref="R361:R371"/>
    <mergeCell ref="AJ361:AJ371"/>
    <mergeCell ref="AK361:AK371"/>
    <mergeCell ref="AL361:AL371"/>
    <mergeCell ref="AM361:AM371"/>
    <mergeCell ref="AQ364:AQ371"/>
    <mergeCell ref="AR364:AR371"/>
    <mergeCell ref="V380:V397"/>
    <mergeCell ref="W380:W397"/>
    <mergeCell ref="AQ372:AQ379"/>
    <mergeCell ref="AR372:AR379"/>
    <mergeCell ref="AS372:AS379"/>
    <mergeCell ref="AT372:AT379"/>
    <mergeCell ref="AU372:AU379"/>
    <mergeCell ref="AV372:AV379"/>
    <mergeCell ref="X372:X397"/>
    <mergeCell ref="Y372:Y379"/>
    <mergeCell ref="Z372:Z379"/>
    <mergeCell ref="AA372:AA379"/>
    <mergeCell ref="AB372:AB397"/>
    <mergeCell ref="AC372:AC397"/>
    <mergeCell ref="AD372:AD397"/>
    <mergeCell ref="AE372:AE397"/>
    <mergeCell ref="AF372:AF397"/>
    <mergeCell ref="BB346:BB353"/>
    <mergeCell ref="BE346:BE353"/>
    <mergeCell ref="E354:E371"/>
    <mergeCell ref="N354:N360"/>
    <mergeCell ref="O354:O371"/>
    <mergeCell ref="S354:S371"/>
    <mergeCell ref="T354:T371"/>
    <mergeCell ref="AU346:AU353"/>
    <mergeCell ref="AV346:AV353"/>
    <mergeCell ref="AW346:AW353"/>
    <mergeCell ref="AX346:AX353"/>
    <mergeCell ref="AY346:AY353"/>
    <mergeCell ref="AZ346:AZ353"/>
    <mergeCell ref="BA354:BA363"/>
    <mergeCell ref="BB354:BB363"/>
    <mergeCell ref="BC354:BC363"/>
    <mergeCell ref="BD354:BD363"/>
    <mergeCell ref="BE354:BE363"/>
    <mergeCell ref="H358:H359"/>
    <mergeCell ref="H360:H361"/>
    <mergeCell ref="N361:N371"/>
    <mergeCell ref="AU354:AU363"/>
    <mergeCell ref="AV354:AV363"/>
    <mergeCell ref="AW354:AW363"/>
    <mergeCell ref="AX354:AX363"/>
    <mergeCell ref="AY354:AY363"/>
    <mergeCell ref="AZ354:AZ363"/>
    <mergeCell ref="BB364:BB371"/>
    <mergeCell ref="BC364:BC371"/>
    <mergeCell ref="BD364:BD371"/>
    <mergeCell ref="BE364:BE371"/>
    <mergeCell ref="H362:H363"/>
    <mergeCell ref="BC338:BC345"/>
    <mergeCell ref="BD338:BD345"/>
    <mergeCell ref="Y354:Y371"/>
    <mergeCell ref="Z354:Z371"/>
    <mergeCell ref="AA354:AA371"/>
    <mergeCell ref="BC346:BC353"/>
    <mergeCell ref="BD346:BD353"/>
    <mergeCell ref="H366:H367"/>
    <mergeCell ref="H368:H369"/>
    <mergeCell ref="H370:H371"/>
    <mergeCell ref="AS364:AS371"/>
    <mergeCell ref="AW364:AW371"/>
    <mergeCell ref="AX364:AX371"/>
    <mergeCell ref="AY364:AY371"/>
    <mergeCell ref="AM346:AM353"/>
    <mergeCell ref="AN346:AN371"/>
    <mergeCell ref="AO346:AO353"/>
    <mergeCell ref="AP346:AP353"/>
    <mergeCell ref="AQ346:AQ353"/>
    <mergeCell ref="AR346:AR353"/>
    <mergeCell ref="AT354:AT363"/>
    <mergeCell ref="AD346:AD371"/>
    <mergeCell ref="AE346:AE371"/>
    <mergeCell ref="AF346:AF371"/>
    <mergeCell ref="AG346:AG371"/>
    <mergeCell ref="AH346:AH371"/>
    <mergeCell ref="AI346:AI371"/>
    <mergeCell ref="AJ346:AJ353"/>
    <mergeCell ref="AK346:AK353"/>
    <mergeCell ref="AL346:AL353"/>
    <mergeCell ref="AM354:AM360"/>
    <mergeCell ref="AO354:AO363"/>
    <mergeCell ref="AZ364:AZ371"/>
    <mergeCell ref="BA364:BA371"/>
    <mergeCell ref="AW328:AW337"/>
    <mergeCell ref="AX328:AX337"/>
    <mergeCell ref="AY328:AY337"/>
    <mergeCell ref="AZ328:AZ337"/>
    <mergeCell ref="BA328:BA337"/>
    <mergeCell ref="AP328:AP337"/>
    <mergeCell ref="AQ328:AQ337"/>
    <mergeCell ref="AR328:AR337"/>
    <mergeCell ref="A346:A371"/>
    <mergeCell ref="C346:C371"/>
    <mergeCell ref="D346:D371"/>
    <mergeCell ref="E346:E353"/>
    <mergeCell ref="F346:F371"/>
    <mergeCell ref="G346:G371"/>
    <mergeCell ref="H340:H341"/>
    <mergeCell ref="H342:H343"/>
    <mergeCell ref="H344:H345"/>
    <mergeCell ref="AS346:AS353"/>
    <mergeCell ref="AT346:AT353"/>
    <mergeCell ref="AT364:AT371"/>
    <mergeCell ref="AP354:AP363"/>
    <mergeCell ref="AQ354:AQ363"/>
    <mergeCell ref="AR354:AR363"/>
    <mergeCell ref="AS354:AS363"/>
    <mergeCell ref="AJ354:AJ360"/>
    <mergeCell ref="AK354:AK360"/>
    <mergeCell ref="AL354:AL360"/>
    <mergeCell ref="BA346:BA353"/>
    <mergeCell ref="H364:H365"/>
    <mergeCell ref="AO364:AO371"/>
    <mergeCell ref="Y328:Y345"/>
    <mergeCell ref="Z328:Z345"/>
    <mergeCell ref="H332:H333"/>
    <mergeCell ref="H334:H335"/>
    <mergeCell ref="N335:N345"/>
    <mergeCell ref="AL328:AL334"/>
    <mergeCell ref="AM328:AM334"/>
    <mergeCell ref="AO328:AO337"/>
    <mergeCell ref="AB320:AB345"/>
    <mergeCell ref="AC320:AC345"/>
    <mergeCell ref="Y346:Y353"/>
    <mergeCell ref="Z346:Z353"/>
    <mergeCell ref="AA346:AA353"/>
    <mergeCell ref="AB346:AB371"/>
    <mergeCell ref="AC346:AC371"/>
    <mergeCell ref="BC328:BC337"/>
    <mergeCell ref="AJ335:AJ345"/>
    <mergeCell ref="AK335:AK345"/>
    <mergeCell ref="AL335:AL345"/>
    <mergeCell ref="AM335:AM345"/>
    <mergeCell ref="S346:S353"/>
    <mergeCell ref="T346:T353"/>
    <mergeCell ref="U346:U353"/>
    <mergeCell ref="V346:V353"/>
    <mergeCell ref="W346:W353"/>
    <mergeCell ref="X346:X371"/>
    <mergeCell ref="J346:J371"/>
    <mergeCell ref="K346:K371"/>
    <mergeCell ref="L346:L371"/>
    <mergeCell ref="M346:M371"/>
    <mergeCell ref="N346:N353"/>
    <mergeCell ref="O346:O353"/>
    <mergeCell ref="AK320:AK327"/>
    <mergeCell ref="BA320:BA327"/>
    <mergeCell ref="BC320:BC327"/>
    <mergeCell ref="BD320:BD327"/>
    <mergeCell ref="BE320:BE327"/>
    <mergeCell ref="BD328:BD337"/>
    <mergeCell ref="BE328:BE337"/>
    <mergeCell ref="BE338:BE345"/>
    <mergeCell ref="AW338:AW345"/>
    <mergeCell ref="AX338:AX345"/>
    <mergeCell ref="AY338:AY345"/>
    <mergeCell ref="AZ338:AZ345"/>
    <mergeCell ref="BB320:BB327"/>
    <mergeCell ref="BB338:BB345"/>
    <mergeCell ref="E328:E345"/>
    <mergeCell ref="N328:N334"/>
    <mergeCell ref="O328:O345"/>
    <mergeCell ref="S328:S345"/>
    <mergeCell ref="T328:T345"/>
    <mergeCell ref="U328:U345"/>
    <mergeCell ref="AQ338:AQ345"/>
    <mergeCell ref="AR338:AR345"/>
    <mergeCell ref="AS338:AS345"/>
    <mergeCell ref="AT338:AT345"/>
    <mergeCell ref="AU338:AU345"/>
    <mergeCell ref="AV338:AV345"/>
    <mergeCell ref="H336:H337"/>
    <mergeCell ref="H338:H339"/>
    <mergeCell ref="AO338:AO345"/>
    <mergeCell ref="AP338:AP345"/>
    <mergeCell ref="V328:V345"/>
    <mergeCell ref="W328:W345"/>
    <mergeCell ref="Z320:Z327"/>
    <mergeCell ref="AA320:AA327"/>
    <mergeCell ref="AU320:AU327"/>
    <mergeCell ref="AV320:AV327"/>
    <mergeCell ref="AW320:AW327"/>
    <mergeCell ref="AX320:AX327"/>
    <mergeCell ref="AY320:AY327"/>
    <mergeCell ref="AZ320:AZ327"/>
    <mergeCell ref="BB328:BB337"/>
    <mergeCell ref="AL320:AL327"/>
    <mergeCell ref="AM320:AM327"/>
    <mergeCell ref="AN320:AN345"/>
    <mergeCell ref="AO320:AO327"/>
    <mergeCell ref="AP320:AP327"/>
    <mergeCell ref="AQ320:AQ327"/>
    <mergeCell ref="AR320:AR327"/>
    <mergeCell ref="AS320:AS327"/>
    <mergeCell ref="AT320:AT327"/>
    <mergeCell ref="AV328:AV337"/>
    <mergeCell ref="AS328:AS337"/>
    <mergeCell ref="AT328:AT337"/>
    <mergeCell ref="AU328:AU337"/>
    <mergeCell ref="AA328:AA345"/>
    <mergeCell ref="AJ328:AJ334"/>
    <mergeCell ref="AK328:AK334"/>
    <mergeCell ref="AD320:AD345"/>
    <mergeCell ref="AE320:AE345"/>
    <mergeCell ref="BA338:BA345"/>
    <mergeCell ref="AG320:AG345"/>
    <mergeCell ref="AH320:AH345"/>
    <mergeCell ref="AI320:AI345"/>
    <mergeCell ref="AJ320:AJ327"/>
    <mergeCell ref="L320:L345"/>
    <mergeCell ref="M320:M345"/>
    <mergeCell ref="N320:N327"/>
    <mergeCell ref="O320:O327"/>
    <mergeCell ref="S320:S327"/>
    <mergeCell ref="T320:T327"/>
    <mergeCell ref="L113:L164"/>
    <mergeCell ref="M113:M164"/>
    <mergeCell ref="A320:A345"/>
    <mergeCell ref="C320:C345"/>
    <mergeCell ref="D320:D345"/>
    <mergeCell ref="E320:E327"/>
    <mergeCell ref="F320:F345"/>
    <mergeCell ref="G320:G345"/>
    <mergeCell ref="J320:J345"/>
    <mergeCell ref="K320:K345"/>
    <mergeCell ref="AF320:AF345"/>
    <mergeCell ref="P335:P345"/>
    <mergeCell ref="Q335:Q345"/>
    <mergeCell ref="R335:R345"/>
    <mergeCell ref="H113:H114"/>
    <mergeCell ref="J113:J164"/>
    <mergeCell ref="H121:H122"/>
    <mergeCell ref="H138:H140"/>
    <mergeCell ref="H153:H155"/>
    <mergeCell ref="N113:N120"/>
    <mergeCell ref="O113:O120"/>
    <mergeCell ref="U320:U327"/>
    <mergeCell ref="V320:V327"/>
    <mergeCell ref="W320:W327"/>
    <mergeCell ref="X320:X345"/>
    <mergeCell ref="Y320:Y327"/>
    <mergeCell ref="A113:A164"/>
    <mergeCell ref="C113:C164"/>
    <mergeCell ref="D113:D138"/>
    <mergeCell ref="E113:E138"/>
    <mergeCell ref="F113:F138"/>
    <mergeCell ref="G113:G164"/>
    <mergeCell ref="N121:N164"/>
    <mergeCell ref="O121:O164"/>
    <mergeCell ref="P121:P124"/>
    <mergeCell ref="BD121:BD164"/>
    <mergeCell ref="BE121:BE164"/>
    <mergeCell ref="H124:H126"/>
    <mergeCell ref="P125:P128"/>
    <mergeCell ref="Q125:Q128"/>
    <mergeCell ref="R125:R128"/>
    <mergeCell ref="H127:H128"/>
    <mergeCell ref="H129:H131"/>
    <mergeCell ref="AX121:AX164"/>
    <mergeCell ref="AY121:AY164"/>
    <mergeCell ref="AZ121:AZ164"/>
    <mergeCell ref="BA121:BA164"/>
    <mergeCell ref="BB121:BB164"/>
    <mergeCell ref="BC121:BC164"/>
    <mergeCell ref="AR121:AR164"/>
    <mergeCell ref="AS121:AS164"/>
    <mergeCell ref="BD113:BD120"/>
    <mergeCell ref="BE113:BE120"/>
    <mergeCell ref="H115:H116"/>
    <mergeCell ref="H117:H118"/>
    <mergeCell ref="H119:H120"/>
    <mergeCell ref="AO113:AO120"/>
    <mergeCell ref="AP113:AP120"/>
    <mergeCell ref="AX113:AX120"/>
    <mergeCell ref="AY113:AY120"/>
    <mergeCell ref="AZ113:AZ120"/>
    <mergeCell ref="BA113:BA120"/>
    <mergeCell ref="BB113:BB120"/>
    <mergeCell ref="BC113:BC120"/>
    <mergeCell ref="P143:P146"/>
    <mergeCell ref="K113:K164"/>
    <mergeCell ref="AK113:AK164"/>
    <mergeCell ref="AL113:AL164"/>
    <mergeCell ref="AM113:AM164"/>
    <mergeCell ref="AN113:AN134"/>
    <mergeCell ref="AN135:AN164"/>
    <mergeCell ref="AB113:AB164"/>
    <mergeCell ref="P129:P133"/>
    <mergeCell ref="Q129:Q133"/>
    <mergeCell ref="Z121:Z164"/>
    <mergeCell ref="AA121:AA164"/>
    <mergeCell ref="R129:R133"/>
    <mergeCell ref="AW121:AW164"/>
    <mergeCell ref="H132:H133"/>
    <mergeCell ref="S113:S120"/>
    <mergeCell ref="T113:T120"/>
    <mergeCell ref="Q121:Q124"/>
    <mergeCell ref="R121:R124"/>
    <mergeCell ref="S121:S164"/>
    <mergeCell ref="H134:H137"/>
    <mergeCell ref="AG113:AG164"/>
    <mergeCell ref="AW113:AW120"/>
    <mergeCell ref="AF113:AF138"/>
    <mergeCell ref="AO121:AO164"/>
    <mergeCell ref="AP121:AP164"/>
    <mergeCell ref="AQ121:AQ164"/>
    <mergeCell ref="W113:W120"/>
    <mergeCell ref="X113:X120"/>
    <mergeCell ref="Y113:Y120"/>
    <mergeCell ref="Z113:Z120"/>
    <mergeCell ref="AA113:AA120"/>
    <mergeCell ref="AQ113:AQ120"/>
    <mergeCell ref="AR113:AR120"/>
    <mergeCell ref="AS113:AS120"/>
    <mergeCell ref="AT113:AT120"/>
    <mergeCell ref="AU113:AU120"/>
    <mergeCell ref="AV113:AV120"/>
    <mergeCell ref="AT121:AT164"/>
    <mergeCell ref="AU121:AU164"/>
    <mergeCell ref="AC113:AC138"/>
    <mergeCell ref="AD113:AD138"/>
    <mergeCell ref="AC139:AC164"/>
    <mergeCell ref="AD139:AD164"/>
    <mergeCell ref="H159:H164"/>
    <mergeCell ref="AV121:AV164"/>
    <mergeCell ref="D139:D164"/>
    <mergeCell ref="E139:E164"/>
    <mergeCell ref="F139:F164"/>
    <mergeCell ref="H141:H144"/>
    <mergeCell ref="H145:H148"/>
    <mergeCell ref="H149:H150"/>
    <mergeCell ref="H151:H152"/>
    <mergeCell ref="P147:P156"/>
    <mergeCell ref="Q147:Q156"/>
    <mergeCell ref="R147:R156"/>
    <mergeCell ref="P157:P164"/>
    <mergeCell ref="Q157:Q164"/>
    <mergeCell ref="R157:R164"/>
    <mergeCell ref="P134:P138"/>
    <mergeCell ref="Q134:Q138"/>
    <mergeCell ref="R134:R138"/>
    <mergeCell ref="P139:P142"/>
    <mergeCell ref="Q139:Q142"/>
    <mergeCell ref="R139:R142"/>
    <mergeCell ref="BC95:BC104"/>
    <mergeCell ref="BD95:BD104"/>
    <mergeCell ref="BE95:BE104"/>
    <mergeCell ref="AZ105:AZ112"/>
    <mergeCell ref="BA105:BA112"/>
    <mergeCell ref="BB105:BB112"/>
    <mergeCell ref="BC105:BC112"/>
    <mergeCell ref="BD105:BD112"/>
    <mergeCell ref="BE105:BE112"/>
    <mergeCell ref="AW95:AW104"/>
    <mergeCell ref="AX95:AX104"/>
    <mergeCell ref="AY95:AY104"/>
    <mergeCell ref="AZ95:AZ104"/>
    <mergeCell ref="BA95:BA104"/>
    <mergeCell ref="BB95:BB104"/>
    <mergeCell ref="H156:H158"/>
    <mergeCell ref="T121:T164"/>
    <mergeCell ref="U121:U164"/>
    <mergeCell ref="V121:V164"/>
    <mergeCell ref="Q143:Q146"/>
    <mergeCell ref="R143:R146"/>
    <mergeCell ref="AH113:AH164"/>
    <mergeCell ref="AI113:AI164"/>
    <mergeCell ref="AJ113:AJ164"/>
    <mergeCell ref="AE113:AE143"/>
    <mergeCell ref="U113:U120"/>
    <mergeCell ref="V113:V120"/>
    <mergeCell ref="W121:W164"/>
    <mergeCell ref="X121:X164"/>
    <mergeCell ref="Y121:Y164"/>
    <mergeCell ref="AV95:AV104"/>
    <mergeCell ref="H107:H108"/>
    <mergeCell ref="BA87:BA94"/>
    <mergeCell ref="BB87:BB94"/>
    <mergeCell ref="BC87:BC94"/>
    <mergeCell ref="BD87:BD94"/>
    <mergeCell ref="BE87:BE94"/>
    <mergeCell ref="N95:N112"/>
    <mergeCell ref="O95:O112"/>
    <mergeCell ref="S95:S112"/>
    <mergeCell ref="T95:T112"/>
    <mergeCell ref="U95:U112"/>
    <mergeCell ref="AU87:AU94"/>
    <mergeCell ref="AV87:AV94"/>
    <mergeCell ref="AW87:AW94"/>
    <mergeCell ref="AX87:AX94"/>
    <mergeCell ref="AY87:AY94"/>
    <mergeCell ref="AZ87:AZ94"/>
    <mergeCell ref="AU105:AU112"/>
    <mergeCell ref="AV105:AV112"/>
    <mergeCell ref="AW105:AW112"/>
    <mergeCell ref="AX105:AX112"/>
    <mergeCell ref="AY105:AY112"/>
    <mergeCell ref="AH87:AH112"/>
    <mergeCell ref="AQ87:AQ94"/>
    <mergeCell ref="AR87:AR94"/>
    <mergeCell ref="AS87:AS94"/>
    <mergeCell ref="AT87:AT94"/>
    <mergeCell ref="AQ105:AQ112"/>
    <mergeCell ref="AR105:AR112"/>
    <mergeCell ref="AS105:AS112"/>
    <mergeCell ref="AT105:AT112"/>
    <mergeCell ref="V95:V112"/>
    <mergeCell ref="W95:W112"/>
    <mergeCell ref="A87:A112"/>
    <mergeCell ref="C87:C112"/>
    <mergeCell ref="D87:D112"/>
    <mergeCell ref="E87:E112"/>
    <mergeCell ref="F87:F112"/>
    <mergeCell ref="G87:G112"/>
    <mergeCell ref="J87:J112"/>
    <mergeCell ref="K87:K112"/>
    <mergeCell ref="Y87:Y94"/>
    <mergeCell ref="Z87:Z94"/>
    <mergeCell ref="AA87:AA94"/>
    <mergeCell ref="AB87:AB112"/>
    <mergeCell ref="AC87:AC112"/>
    <mergeCell ref="AD87:AD112"/>
    <mergeCell ref="AT95:AT104"/>
    <mergeCell ref="AU95:AU104"/>
    <mergeCell ref="R102:R112"/>
    <mergeCell ref="AK87:AK112"/>
    <mergeCell ref="AL87:AL112"/>
    <mergeCell ref="AM87:AM112"/>
    <mergeCell ref="AN87:AN112"/>
    <mergeCell ref="AO87:AO94"/>
    <mergeCell ref="AP87:AP94"/>
    <mergeCell ref="AO105:AO112"/>
    <mergeCell ref="AA95:AA112"/>
    <mergeCell ref="AO95:AO104"/>
    <mergeCell ref="AP95:AP104"/>
    <mergeCell ref="AQ95:AQ104"/>
    <mergeCell ref="AR95:AR104"/>
    <mergeCell ref="AS95:AS104"/>
    <mergeCell ref="AP105:AP112"/>
    <mergeCell ref="AE87:AE112"/>
    <mergeCell ref="H81:H82"/>
    <mergeCell ref="H83:H84"/>
    <mergeCell ref="H85:H86"/>
    <mergeCell ref="AR79:AR86"/>
    <mergeCell ref="AS79:AS86"/>
    <mergeCell ref="L87:L112"/>
    <mergeCell ref="H99:H100"/>
    <mergeCell ref="H101:H102"/>
    <mergeCell ref="H103:H104"/>
    <mergeCell ref="H105:H106"/>
    <mergeCell ref="AI87:AI112"/>
    <mergeCell ref="AJ87:AJ112"/>
    <mergeCell ref="AF87:AF112"/>
    <mergeCell ref="AG87:AG112"/>
    <mergeCell ref="H111:H112"/>
    <mergeCell ref="Y95:Y112"/>
    <mergeCell ref="Z95:Z112"/>
    <mergeCell ref="L61:L86"/>
    <mergeCell ref="M61:M86"/>
    <mergeCell ref="N61:N68"/>
    <mergeCell ref="O61:O68"/>
    <mergeCell ref="P102:P112"/>
    <mergeCell ref="Q102:Q112"/>
    <mergeCell ref="AN61:AN86"/>
    <mergeCell ref="H109:H110"/>
    <mergeCell ref="M87:M112"/>
    <mergeCell ref="E69:E86"/>
    <mergeCell ref="N69:N75"/>
    <mergeCell ref="O69:O86"/>
    <mergeCell ref="S69:S86"/>
    <mergeCell ref="T69:T86"/>
    <mergeCell ref="U69:U86"/>
    <mergeCell ref="V69:V86"/>
    <mergeCell ref="BA79:BA86"/>
    <mergeCell ref="BB79:BB86"/>
    <mergeCell ref="BC79:BC86"/>
    <mergeCell ref="AV61:AV68"/>
    <mergeCell ref="AW61:AW68"/>
    <mergeCell ref="AX61:AX68"/>
    <mergeCell ref="AY61:AY68"/>
    <mergeCell ref="AZ61:AZ68"/>
    <mergeCell ref="BA61:BA68"/>
    <mergeCell ref="BB61:BB68"/>
    <mergeCell ref="BA69:BA78"/>
    <mergeCell ref="BB69:BB78"/>
    <mergeCell ref="BC69:BC78"/>
    <mergeCell ref="H73:H74"/>
    <mergeCell ref="W69:W86"/>
    <mergeCell ref="Y69:Y86"/>
    <mergeCell ref="Z69:Z86"/>
    <mergeCell ref="AA69:AA86"/>
    <mergeCell ref="AZ79:AZ86"/>
    <mergeCell ref="AH61:AH86"/>
    <mergeCell ref="AI61:AI86"/>
    <mergeCell ref="AJ61:AJ68"/>
    <mergeCell ref="AK61:AK68"/>
    <mergeCell ref="AV69:AV78"/>
    <mergeCell ref="AW69:AW78"/>
    <mergeCell ref="BE61:BE68"/>
    <mergeCell ref="BD69:BD78"/>
    <mergeCell ref="BE69:BE78"/>
    <mergeCell ref="AX69:AX78"/>
    <mergeCell ref="AY69:AY78"/>
    <mergeCell ref="AZ69:AZ78"/>
    <mergeCell ref="AD61:AD86"/>
    <mergeCell ref="AE61:AE86"/>
    <mergeCell ref="AQ69:AQ78"/>
    <mergeCell ref="AT79:AT86"/>
    <mergeCell ref="AU79:AU86"/>
    <mergeCell ref="AV79:AV86"/>
    <mergeCell ref="AW79:AW86"/>
    <mergeCell ref="AX79:AX86"/>
    <mergeCell ref="AY79:AY86"/>
    <mergeCell ref="BD79:BD86"/>
    <mergeCell ref="BE79:BE86"/>
    <mergeCell ref="A61:A86"/>
    <mergeCell ref="C61:C86"/>
    <mergeCell ref="D61:D86"/>
    <mergeCell ref="E61:E68"/>
    <mergeCell ref="F61:F86"/>
    <mergeCell ref="G61:G86"/>
    <mergeCell ref="AU61:AU68"/>
    <mergeCell ref="AQ79:AQ86"/>
    <mergeCell ref="AJ76:AJ86"/>
    <mergeCell ref="AK76:AK86"/>
    <mergeCell ref="AL76:AL86"/>
    <mergeCell ref="AM76:AM86"/>
    <mergeCell ref="AO79:AO86"/>
    <mergeCell ref="AP79:AP86"/>
    <mergeCell ref="AF61:AF86"/>
    <mergeCell ref="AG61:AG86"/>
    <mergeCell ref="AQ61:AQ68"/>
    <mergeCell ref="AR61:AR68"/>
    <mergeCell ref="AS61:AS68"/>
    <mergeCell ref="AT61:AT68"/>
    <mergeCell ref="Z61:Z68"/>
    <mergeCell ref="AA61:AA68"/>
    <mergeCell ref="AB61:AB86"/>
    <mergeCell ref="AC61:AC86"/>
    <mergeCell ref="AR69:AR78"/>
    <mergeCell ref="AS69:AS78"/>
    <mergeCell ref="AT69:AT78"/>
    <mergeCell ref="AU69:AU78"/>
    <mergeCell ref="AO61:AO68"/>
    <mergeCell ref="AP61:AP68"/>
    <mergeCell ref="Y61:Y68"/>
    <mergeCell ref="AJ69:AJ75"/>
    <mergeCell ref="H55:H56"/>
    <mergeCell ref="H57:H58"/>
    <mergeCell ref="H59:H60"/>
    <mergeCell ref="AR53:AR60"/>
    <mergeCell ref="AS53:AS60"/>
    <mergeCell ref="AT53:AT60"/>
    <mergeCell ref="R76:R86"/>
    <mergeCell ref="H77:H78"/>
    <mergeCell ref="H79:H80"/>
    <mergeCell ref="BD53:BD60"/>
    <mergeCell ref="AU53:AU60"/>
    <mergeCell ref="AV53:AV60"/>
    <mergeCell ref="AW53:AW60"/>
    <mergeCell ref="AX53:AX60"/>
    <mergeCell ref="S61:S68"/>
    <mergeCell ref="T61:T68"/>
    <mergeCell ref="U61:U68"/>
    <mergeCell ref="V61:V68"/>
    <mergeCell ref="W61:W68"/>
    <mergeCell ref="H75:H76"/>
    <mergeCell ref="N76:N86"/>
    <mergeCell ref="P76:P86"/>
    <mergeCell ref="Q76:Q86"/>
    <mergeCell ref="J61:J86"/>
    <mergeCell ref="K61:K86"/>
    <mergeCell ref="AK69:AK75"/>
    <mergeCell ref="AL69:AL75"/>
    <mergeCell ref="AM69:AM75"/>
    <mergeCell ref="AO69:AO78"/>
    <mergeCell ref="AP69:AP78"/>
    <mergeCell ref="BC61:BC68"/>
    <mergeCell ref="BD61:BD68"/>
    <mergeCell ref="BD35:BD42"/>
    <mergeCell ref="BE35:BE42"/>
    <mergeCell ref="E43:E60"/>
    <mergeCell ref="N43:N49"/>
    <mergeCell ref="O43:O60"/>
    <mergeCell ref="S43:S60"/>
    <mergeCell ref="T43:T60"/>
    <mergeCell ref="U43:U60"/>
    <mergeCell ref="H47:H48"/>
    <mergeCell ref="BA53:BA60"/>
    <mergeCell ref="BB53:BB60"/>
    <mergeCell ref="BC53:BC60"/>
    <mergeCell ref="AV35:AV42"/>
    <mergeCell ref="AW35:AW42"/>
    <mergeCell ref="AX35:AX42"/>
    <mergeCell ref="AY35:AY42"/>
    <mergeCell ref="AZ35:AZ42"/>
    <mergeCell ref="BA35:BA42"/>
    <mergeCell ref="AZ43:AZ52"/>
    <mergeCell ref="BA43:BA52"/>
    <mergeCell ref="BB43:BB52"/>
    <mergeCell ref="BC43:BC52"/>
    <mergeCell ref="BD43:BD52"/>
    <mergeCell ref="BE43:BE52"/>
    <mergeCell ref="AY53:AY60"/>
    <mergeCell ref="AZ53:AZ60"/>
    <mergeCell ref="AH35:AH60"/>
    <mergeCell ref="AI35:AI60"/>
    <mergeCell ref="AJ35:AJ42"/>
    <mergeCell ref="AK35:AK42"/>
    <mergeCell ref="AV43:AV52"/>
    <mergeCell ref="BE53:BE60"/>
    <mergeCell ref="AO53:AO60"/>
    <mergeCell ref="V43:V60"/>
    <mergeCell ref="W43:W60"/>
    <mergeCell ref="Y43:Y60"/>
    <mergeCell ref="Z43:Z60"/>
    <mergeCell ref="AA43:AA60"/>
    <mergeCell ref="AJ43:AJ49"/>
    <mergeCell ref="AE35:AE60"/>
    <mergeCell ref="AF35:AF60"/>
    <mergeCell ref="AG35:AG60"/>
    <mergeCell ref="AJ50:AJ60"/>
    <mergeCell ref="AD35:AD60"/>
    <mergeCell ref="AK43:AK49"/>
    <mergeCell ref="AL43:AL49"/>
    <mergeCell ref="AM43:AM49"/>
    <mergeCell ref="BC35:BC42"/>
    <mergeCell ref="AY43:AY52"/>
    <mergeCell ref="A35:A60"/>
    <mergeCell ref="C35:C60"/>
    <mergeCell ref="D35:D60"/>
    <mergeCell ref="E35:E42"/>
    <mergeCell ref="F35:F60"/>
    <mergeCell ref="G35:G60"/>
    <mergeCell ref="J35:J60"/>
    <mergeCell ref="K35:K60"/>
    <mergeCell ref="L35:L60"/>
    <mergeCell ref="AQ35:AQ42"/>
    <mergeCell ref="AR35:AR42"/>
    <mergeCell ref="AS35:AS42"/>
    <mergeCell ref="AT35:AT42"/>
    <mergeCell ref="AU35:AU42"/>
    <mergeCell ref="AQ53:AQ60"/>
    <mergeCell ref="AR43:AR52"/>
    <mergeCell ref="AS43:AS52"/>
    <mergeCell ref="AT43:AT52"/>
    <mergeCell ref="AU43:AU52"/>
    <mergeCell ref="AN35:AN60"/>
    <mergeCell ref="AO35:AO42"/>
    <mergeCell ref="AP35:AP42"/>
    <mergeCell ref="Y35:Y42"/>
    <mergeCell ref="Z35:Z42"/>
    <mergeCell ref="AA35:AA42"/>
    <mergeCell ref="AB35:AB60"/>
    <mergeCell ref="AC35:AC60"/>
    <mergeCell ref="AP43:AP52"/>
    <mergeCell ref="AQ43:AQ52"/>
    <mergeCell ref="AK50:AK60"/>
    <mergeCell ref="AL50:AL60"/>
    <mergeCell ref="AM50:AM60"/>
    <mergeCell ref="R3:AE3"/>
    <mergeCell ref="AG3:BE3"/>
    <mergeCell ref="BA5:BE5"/>
    <mergeCell ref="A9:A34"/>
    <mergeCell ref="D9:D34"/>
    <mergeCell ref="F9:F34"/>
    <mergeCell ref="G9:G34"/>
    <mergeCell ref="L9:L34"/>
    <mergeCell ref="M9:M34"/>
    <mergeCell ref="AT7:AT8"/>
    <mergeCell ref="H53:H54"/>
    <mergeCell ref="A1:C3"/>
    <mergeCell ref="D1:BE1"/>
    <mergeCell ref="D2:K2"/>
    <mergeCell ref="L2:P2"/>
    <mergeCell ref="R2:AG2"/>
    <mergeCell ref="AH2:BE2"/>
    <mergeCell ref="D3:E3"/>
    <mergeCell ref="F3:P3"/>
    <mergeCell ref="V35:V42"/>
    <mergeCell ref="W35:W42"/>
    <mergeCell ref="H49:H50"/>
    <mergeCell ref="N50:N60"/>
    <mergeCell ref="P50:P60"/>
    <mergeCell ref="Q50:Q60"/>
    <mergeCell ref="R50:R60"/>
    <mergeCell ref="H51:H52"/>
    <mergeCell ref="M35:M60"/>
    <mergeCell ref="N35:N42"/>
    <mergeCell ref="BB35:BB42"/>
    <mergeCell ref="AW43:AW52"/>
    <mergeCell ref="AX43:AX52"/>
    <mergeCell ref="AW6:AZ6"/>
    <mergeCell ref="AS9:AS16"/>
    <mergeCell ref="AP17:AP26"/>
    <mergeCell ref="BA6:BA8"/>
    <mergeCell ref="A5:F5"/>
    <mergeCell ref="G5:M5"/>
    <mergeCell ref="N5:AN5"/>
    <mergeCell ref="S6:S8"/>
    <mergeCell ref="AI6:AI8"/>
    <mergeCell ref="AE6:AE8"/>
    <mergeCell ref="AG6:AG8"/>
    <mergeCell ref="AH6:AH8"/>
    <mergeCell ref="AN7:AN8"/>
    <mergeCell ref="AJ6:AN6"/>
    <mergeCell ref="G6:G8"/>
    <mergeCell ref="AN9:AN34"/>
    <mergeCell ref="A6:A8"/>
    <mergeCell ref="C6:C8"/>
    <mergeCell ref="D6:D8"/>
    <mergeCell ref="AJ7:AJ8"/>
    <mergeCell ref="H27:H28"/>
    <mergeCell ref="H29:H30"/>
    <mergeCell ref="H33:H34"/>
    <mergeCell ref="C9:C34"/>
    <mergeCell ref="H23:H24"/>
    <mergeCell ref="H31:H32"/>
    <mergeCell ref="H25:H26"/>
    <mergeCell ref="AP9:AP16"/>
    <mergeCell ref="AO17:AO26"/>
    <mergeCell ref="AO5:AZ5"/>
    <mergeCell ref="AQ7:AQ8"/>
    <mergeCell ref="AR7:AR8"/>
    <mergeCell ref="AZ17:AZ26"/>
    <mergeCell ref="AX17:AX26"/>
    <mergeCell ref="AS27:AS34"/>
    <mergeCell ref="AT27:AT34"/>
    <mergeCell ref="AU27:AU34"/>
    <mergeCell ref="AV27:AV34"/>
    <mergeCell ref="AW17:AW26"/>
    <mergeCell ref="AW27:AW34"/>
    <mergeCell ref="AU17:AU26"/>
    <mergeCell ref="AV17:AV26"/>
    <mergeCell ref="AS17:AS26"/>
    <mergeCell ref="AP7:AP8"/>
    <mergeCell ref="AV7:AV8"/>
    <mergeCell ref="AT17:AT26"/>
    <mergeCell ref="AS7:AS8"/>
    <mergeCell ref="AZ7:AZ8"/>
    <mergeCell ref="AU7:AU8"/>
    <mergeCell ref="N6:N8"/>
    <mergeCell ref="P7:P8"/>
    <mergeCell ref="Q7:Q8"/>
    <mergeCell ref="P6:R6"/>
    <mergeCell ref="R7:R8"/>
    <mergeCell ref="K9:K34"/>
    <mergeCell ref="O6:O8"/>
    <mergeCell ref="K6:K8"/>
    <mergeCell ref="H6:J7"/>
    <mergeCell ref="J9:J34"/>
    <mergeCell ref="E6:E8"/>
    <mergeCell ref="F6:F8"/>
    <mergeCell ref="L6:L8"/>
    <mergeCell ref="M6:M8"/>
    <mergeCell ref="BD9:BD16"/>
    <mergeCell ref="AU9:AU16"/>
    <mergeCell ref="AV9:AV16"/>
    <mergeCell ref="AW9:AW16"/>
    <mergeCell ref="AX9:AX16"/>
    <mergeCell ref="AY9:AY16"/>
    <mergeCell ref="H21:H22"/>
    <mergeCell ref="AB9:AB34"/>
    <mergeCell ref="X9:X33"/>
    <mergeCell ref="Y9:Y34"/>
    <mergeCell ref="Z9:Z34"/>
    <mergeCell ref="AA9:AA33"/>
    <mergeCell ref="BB6:BB8"/>
    <mergeCell ref="BC6:BC8"/>
    <mergeCell ref="AO7:AO8"/>
    <mergeCell ref="AO6:AR6"/>
    <mergeCell ref="AW7:AW8"/>
    <mergeCell ref="AX27:AX34"/>
    <mergeCell ref="BD27:BD34"/>
    <mergeCell ref="AQ17:AQ26"/>
    <mergeCell ref="AR17:AR26"/>
    <mergeCell ref="AQ27:AQ34"/>
    <mergeCell ref="AR27:AR34"/>
    <mergeCell ref="AO27:AO34"/>
    <mergeCell ref="AE9:AE34"/>
    <mergeCell ref="E9:E34"/>
    <mergeCell ref="N9:N34"/>
    <mergeCell ref="O9:O34"/>
    <mergeCell ref="S9:S34"/>
    <mergeCell ref="T9:T34"/>
    <mergeCell ref="U9:U34"/>
    <mergeCell ref="V9:V34"/>
    <mergeCell ref="W9:W34"/>
    <mergeCell ref="BA17:BA26"/>
    <mergeCell ref="BB17:BB26"/>
    <mergeCell ref="BB9:BB16"/>
    <mergeCell ref="BC9:BC16"/>
    <mergeCell ref="AO9:AO16"/>
    <mergeCell ref="AL9:AL34"/>
    <mergeCell ref="AM9:AM34"/>
    <mergeCell ref="AP27:AP34"/>
    <mergeCell ref="AT9:AT16"/>
    <mergeCell ref="BA9:BA16"/>
    <mergeCell ref="BC27:BC34"/>
    <mergeCell ref="BC17:BC26"/>
    <mergeCell ref="AQ9:AQ16"/>
    <mergeCell ref="AR9:AR16"/>
    <mergeCell ref="AK9:AK34"/>
    <mergeCell ref="AH9:AH34"/>
    <mergeCell ref="AY27:AY34"/>
    <mergeCell ref="U6:U8"/>
    <mergeCell ref="V6:V8"/>
    <mergeCell ref="AB6:AB8"/>
    <mergeCell ref="X6:X8"/>
    <mergeCell ref="AL207:AL213"/>
    <mergeCell ref="BE27:BE34"/>
    <mergeCell ref="AZ27:AZ34"/>
    <mergeCell ref="BA27:BA34"/>
    <mergeCell ref="BB27:BB34"/>
    <mergeCell ref="BE9:BE16"/>
    <mergeCell ref="AX7:AX8"/>
    <mergeCell ref="AY7:AY8"/>
    <mergeCell ref="AZ9:AZ16"/>
    <mergeCell ref="AY17:AY26"/>
    <mergeCell ref="BE17:BE26"/>
    <mergeCell ref="AG9:AG34"/>
    <mergeCell ref="AJ9:AJ34"/>
    <mergeCell ref="BD6:BD8"/>
    <mergeCell ref="BE6:BE8"/>
    <mergeCell ref="AK7:AK8"/>
    <mergeCell ref="AS6:AV6"/>
    <mergeCell ref="W165:W171"/>
    <mergeCell ref="X35:X60"/>
    <mergeCell ref="AL35:AL42"/>
    <mergeCell ref="AM35:AM42"/>
    <mergeCell ref="X61:X86"/>
    <mergeCell ref="AL61:AL68"/>
    <mergeCell ref="AM61:AM68"/>
    <mergeCell ref="AZ165:AZ171"/>
    <mergeCell ref="BA165:BA171"/>
    <mergeCell ref="BB165:BB171"/>
    <mergeCell ref="BD17:BD26"/>
    <mergeCell ref="O35:O42"/>
    <mergeCell ref="S35:S42"/>
    <mergeCell ref="T35:T42"/>
    <mergeCell ref="U35:U42"/>
    <mergeCell ref="AP53:AP60"/>
    <mergeCell ref="AO43:AO52"/>
    <mergeCell ref="Y6:Y8"/>
    <mergeCell ref="W6:W8"/>
    <mergeCell ref="AF9:AF34"/>
    <mergeCell ref="AI9:AI34"/>
    <mergeCell ref="P24:P34"/>
    <mergeCell ref="Q24:Q34"/>
    <mergeCell ref="R24:R34"/>
    <mergeCell ref="N186:N192"/>
    <mergeCell ref="AL7:AL8"/>
    <mergeCell ref="AM7:AM8"/>
    <mergeCell ref="N87:N94"/>
    <mergeCell ref="O87:O94"/>
    <mergeCell ref="S87:S94"/>
    <mergeCell ref="T87:T94"/>
    <mergeCell ref="U87:U94"/>
    <mergeCell ref="V87:V94"/>
    <mergeCell ref="W87:W94"/>
    <mergeCell ref="X87:X112"/>
    <mergeCell ref="AD6:AD8"/>
    <mergeCell ref="AC9:AC34"/>
    <mergeCell ref="AD9:AD34"/>
    <mergeCell ref="AC6:AC8"/>
    <mergeCell ref="Z6:Z8"/>
    <mergeCell ref="AA6:AA8"/>
    <mergeCell ref="V165:V171"/>
    <mergeCell ref="T6:T8"/>
    <mergeCell ref="A165:A214"/>
    <mergeCell ref="C165:C214"/>
    <mergeCell ref="D165:D214"/>
    <mergeCell ref="E165:E214"/>
    <mergeCell ref="F165:F214"/>
    <mergeCell ref="G165:G214"/>
    <mergeCell ref="AJ186:AJ192"/>
    <mergeCell ref="AK186:AK192"/>
    <mergeCell ref="U165:U171"/>
    <mergeCell ref="AJ179:AJ185"/>
    <mergeCell ref="AI165:AI214"/>
    <mergeCell ref="N193:N199"/>
    <mergeCell ref="N179:N185"/>
    <mergeCell ref="AC165:AC213"/>
    <mergeCell ref="AD165:AD213"/>
    <mergeCell ref="O207:O213"/>
    <mergeCell ref="T172:T178"/>
    <mergeCell ref="U172:U178"/>
    <mergeCell ref="V172:V178"/>
    <mergeCell ref="W172:W178"/>
    <mergeCell ref="O165:O171"/>
    <mergeCell ref="S165:S171"/>
    <mergeCell ref="T165:T171"/>
    <mergeCell ref="O179:O185"/>
    <mergeCell ref="S179:S185"/>
    <mergeCell ref="T179:T185"/>
    <mergeCell ref="H174:H175"/>
    <mergeCell ref="H176:H177"/>
    <mergeCell ref="H178:H180"/>
    <mergeCell ref="H187:H189"/>
    <mergeCell ref="N165:N171"/>
    <mergeCell ref="H190:H192"/>
    <mergeCell ref="H181:H183"/>
    <mergeCell ref="H184:H186"/>
    <mergeCell ref="AQ165:AQ171"/>
    <mergeCell ref="AR165:AR171"/>
    <mergeCell ref="Y165:Y171"/>
    <mergeCell ref="Z165:Z171"/>
    <mergeCell ref="AA165:AA171"/>
    <mergeCell ref="AB165:AB213"/>
    <mergeCell ref="H208:H209"/>
    <mergeCell ref="H210:H211"/>
    <mergeCell ref="H212:H213"/>
    <mergeCell ref="N207:N213"/>
    <mergeCell ref="T200:T206"/>
    <mergeCell ref="U200:U206"/>
    <mergeCell ref="V200:V206"/>
    <mergeCell ref="W200:W206"/>
    <mergeCell ref="Y200:Y206"/>
    <mergeCell ref="H196:H198"/>
    <mergeCell ref="O193:O199"/>
    <mergeCell ref="H167:H168"/>
    <mergeCell ref="H170:H171"/>
    <mergeCell ref="H199:H207"/>
    <mergeCell ref="N200:N206"/>
    <mergeCell ref="O200:O206"/>
    <mergeCell ref="N172:N178"/>
    <mergeCell ref="O172:O178"/>
    <mergeCell ref="T186:T192"/>
    <mergeCell ref="U186:U192"/>
    <mergeCell ref="BC165:BC171"/>
    <mergeCell ref="BD165:BD171"/>
    <mergeCell ref="BE165:BE171"/>
    <mergeCell ref="M165:M214"/>
    <mergeCell ref="L165:L214"/>
    <mergeCell ref="K165:K214"/>
    <mergeCell ref="J165:J214"/>
    <mergeCell ref="AP172:AP178"/>
    <mergeCell ref="BA172:BA178"/>
    <mergeCell ref="BB172:BB178"/>
    <mergeCell ref="BC172:BC178"/>
    <mergeCell ref="BD172:BD178"/>
    <mergeCell ref="BE172:BE178"/>
    <mergeCell ref="AK179:AK185"/>
    <mergeCell ref="AQ172:AQ178"/>
    <mergeCell ref="AR172:AR178"/>
    <mergeCell ref="AS172:AS178"/>
    <mergeCell ref="AT172:AT178"/>
    <mergeCell ref="AY165:AY171"/>
    <mergeCell ref="AJ165:AJ171"/>
    <mergeCell ref="AK165:AK171"/>
    <mergeCell ref="AL165:AL171"/>
    <mergeCell ref="AM165:AM171"/>
    <mergeCell ref="AN165:AN171"/>
    <mergeCell ref="AO165:AO171"/>
    <mergeCell ref="AP165:AP171"/>
    <mergeCell ref="AS165:AS171"/>
    <mergeCell ref="AT165:AT171"/>
    <mergeCell ref="AU165:AU171"/>
    <mergeCell ref="AK172:AK178"/>
    <mergeCell ref="AL172:AL178"/>
    <mergeCell ref="AM172:AM178"/>
    <mergeCell ref="AU172:AU178"/>
    <mergeCell ref="AV172:AV178"/>
    <mergeCell ref="AN193:AN199"/>
    <mergeCell ref="Z200:Z206"/>
    <mergeCell ref="AA200:AA206"/>
    <mergeCell ref="AJ200:AJ206"/>
    <mergeCell ref="S193:S199"/>
    <mergeCell ref="T193:T199"/>
    <mergeCell ref="U193:U199"/>
    <mergeCell ref="V193:V199"/>
    <mergeCell ref="W193:W199"/>
    <mergeCell ref="Y193:Y199"/>
    <mergeCell ref="AL179:AL185"/>
    <mergeCell ref="AM179:AM185"/>
    <mergeCell ref="AN179:AN185"/>
    <mergeCell ref="W186:W192"/>
    <mergeCell ref="AH165:AH214"/>
    <mergeCell ref="AL200:AL206"/>
    <mergeCell ref="AM200:AM206"/>
    <mergeCell ref="AA207:AA213"/>
    <mergeCell ref="AA193:AA199"/>
    <mergeCell ref="AJ193:AJ199"/>
    <mergeCell ref="AK193:AK199"/>
    <mergeCell ref="S200:S206"/>
    <mergeCell ref="AL193:AL199"/>
    <mergeCell ref="AM193:AM199"/>
    <mergeCell ref="AA186:AA192"/>
    <mergeCell ref="S172:S178"/>
    <mergeCell ref="AV165:AV171"/>
    <mergeCell ref="C215:C241"/>
    <mergeCell ref="D215:D241"/>
    <mergeCell ref="E215:E241"/>
    <mergeCell ref="F215:F241"/>
    <mergeCell ref="G215:G241"/>
    <mergeCell ref="H227:H228"/>
    <mergeCell ref="H229:H230"/>
    <mergeCell ref="Q222:Q224"/>
    <mergeCell ref="R222:R224"/>
    <mergeCell ref="H235:H236"/>
    <mergeCell ref="P236:P240"/>
    <mergeCell ref="H237:H238"/>
    <mergeCell ref="H239:H240"/>
    <mergeCell ref="AL186:AL192"/>
    <mergeCell ref="AM186:AM192"/>
    <mergeCell ref="AN186:AN192"/>
    <mergeCell ref="AE165:AE213"/>
    <mergeCell ref="AF165:AF178"/>
    <mergeCell ref="AG165:AG213"/>
    <mergeCell ref="Y172:Y178"/>
    <mergeCell ref="Z172:Z178"/>
    <mergeCell ref="AA172:AA178"/>
    <mergeCell ref="Z193:Z199"/>
    <mergeCell ref="AJ207:AJ213"/>
    <mergeCell ref="AK207:AK213"/>
    <mergeCell ref="U179:U185"/>
    <mergeCell ref="V179:V185"/>
    <mergeCell ref="W179:W185"/>
    <mergeCell ref="O186:O192"/>
    <mergeCell ref="S186:S192"/>
    <mergeCell ref="H193:H195"/>
    <mergeCell ref="H172:H173"/>
    <mergeCell ref="AC215:AC240"/>
    <mergeCell ref="AD215:AD240"/>
    <mergeCell ref="N215:N240"/>
    <mergeCell ref="L215:L241"/>
    <mergeCell ref="K215:K241"/>
    <mergeCell ref="M215:M241"/>
    <mergeCell ref="V215:V240"/>
    <mergeCell ref="W215:W240"/>
    <mergeCell ref="X215:X240"/>
    <mergeCell ref="O215:O240"/>
    <mergeCell ref="P215:P217"/>
    <mergeCell ref="Q215:Q217"/>
    <mergeCell ref="R215:R217"/>
    <mergeCell ref="U215:U240"/>
    <mergeCell ref="Q218:Q221"/>
    <mergeCell ref="R218:R221"/>
    <mergeCell ref="BA223:BA232"/>
    <mergeCell ref="AU233:AU240"/>
    <mergeCell ref="AI215:AI241"/>
    <mergeCell ref="AN215:AN240"/>
    <mergeCell ref="AO215:AO222"/>
    <mergeCell ref="AP215:AP222"/>
    <mergeCell ref="AQ215:AQ222"/>
    <mergeCell ref="AH215:AH241"/>
    <mergeCell ref="AM215:AM240"/>
    <mergeCell ref="AR215:AR222"/>
    <mergeCell ref="AS215:AS222"/>
    <mergeCell ref="AV233:AV240"/>
    <mergeCell ref="AW233:AW240"/>
    <mergeCell ref="AX233:AX240"/>
    <mergeCell ref="AY233:AY240"/>
    <mergeCell ref="AZ233:AZ240"/>
    <mergeCell ref="AW165:AW171"/>
    <mergeCell ref="BC215:BC222"/>
    <mergeCell ref="AW223:AW232"/>
    <mergeCell ref="AX223:AX232"/>
    <mergeCell ref="AN200:AN206"/>
    <mergeCell ref="AM207:AM213"/>
    <mergeCell ref="AN207:AN213"/>
    <mergeCell ref="Y179:Y185"/>
    <mergeCell ref="Z179:Z185"/>
    <mergeCell ref="AA179:AA185"/>
    <mergeCell ref="Z207:Z213"/>
    <mergeCell ref="AK200:AK206"/>
    <mergeCell ref="S207:S213"/>
    <mergeCell ref="T207:T213"/>
    <mergeCell ref="U207:U213"/>
    <mergeCell ref="V207:V213"/>
    <mergeCell ref="W207:W213"/>
    <mergeCell ref="Y207:Y213"/>
    <mergeCell ref="X165:X213"/>
    <mergeCell ref="AW172:AW178"/>
    <mergeCell ref="AX172:AX178"/>
    <mergeCell ref="AY172:AY178"/>
    <mergeCell ref="AN172:AN178"/>
    <mergeCell ref="AO172:AO178"/>
    <mergeCell ref="Y186:Y192"/>
    <mergeCell ref="Z186:Z192"/>
    <mergeCell ref="AU215:AU222"/>
    <mergeCell ref="Y215:Y240"/>
    <mergeCell ref="Z215:Z240"/>
    <mergeCell ref="AA215:AA240"/>
    <mergeCell ref="AB215:AB240"/>
    <mergeCell ref="AX165:AX171"/>
    <mergeCell ref="AZ172:AZ178"/>
    <mergeCell ref="AJ172:AJ178"/>
    <mergeCell ref="BD215:BD222"/>
    <mergeCell ref="BE215:BE222"/>
    <mergeCell ref="Q231:Q235"/>
    <mergeCell ref="AS223:AS232"/>
    <mergeCell ref="AT223:AT232"/>
    <mergeCell ref="AU223:AU232"/>
    <mergeCell ref="AV223:AV232"/>
    <mergeCell ref="AO233:AO240"/>
    <mergeCell ref="AY223:AY232"/>
    <mergeCell ref="AZ223:AZ232"/>
    <mergeCell ref="BC223:BC232"/>
    <mergeCell ref="BD223:BD232"/>
    <mergeCell ref="BE223:BE232"/>
    <mergeCell ref="AW215:AW222"/>
    <mergeCell ref="AX215:AX222"/>
    <mergeCell ref="AY215:AY222"/>
    <mergeCell ref="AZ215:AZ222"/>
    <mergeCell ref="BA215:BA222"/>
    <mergeCell ref="Q225:Q227"/>
    <mergeCell ref="R225:R227"/>
    <mergeCell ref="Q228:Q230"/>
    <mergeCell ref="R228:R230"/>
    <mergeCell ref="S215:S240"/>
    <mergeCell ref="T215:T240"/>
    <mergeCell ref="BE233:BE240"/>
    <mergeCell ref="Q236:Q240"/>
    <mergeCell ref="R236:R240"/>
    <mergeCell ref="AT215:AT222"/>
    <mergeCell ref="V186:V192"/>
    <mergeCell ref="AV215:AV222"/>
    <mergeCell ref="A242:A267"/>
    <mergeCell ref="C242:C267"/>
    <mergeCell ref="D242:D267"/>
    <mergeCell ref="E242:E249"/>
    <mergeCell ref="F242:F267"/>
    <mergeCell ref="G242:G267"/>
    <mergeCell ref="AE215:AE240"/>
    <mergeCell ref="AF215:AF240"/>
    <mergeCell ref="AG215:AG240"/>
    <mergeCell ref="AJ215:AJ240"/>
    <mergeCell ref="AK215:AK240"/>
    <mergeCell ref="AL215:AL240"/>
    <mergeCell ref="AP233:AP240"/>
    <mergeCell ref="AQ233:AQ240"/>
    <mergeCell ref="AR233:AR240"/>
    <mergeCell ref="AS233:AS240"/>
    <mergeCell ref="P228:P230"/>
    <mergeCell ref="P231:P235"/>
    <mergeCell ref="P218:P221"/>
    <mergeCell ref="P222:P224"/>
    <mergeCell ref="P225:P227"/>
    <mergeCell ref="H231:H232"/>
    <mergeCell ref="AO223:AO232"/>
    <mergeCell ref="AP223:AP232"/>
    <mergeCell ref="AQ223:AQ232"/>
    <mergeCell ref="AR223:AR232"/>
    <mergeCell ref="E250:E267"/>
    <mergeCell ref="N250:N256"/>
    <mergeCell ref="A215:A241"/>
    <mergeCell ref="H233:H234"/>
    <mergeCell ref="J215:J241"/>
    <mergeCell ref="R231:R235"/>
    <mergeCell ref="BA233:BA240"/>
    <mergeCell ref="BB223:BB232"/>
    <mergeCell ref="BB215:BB222"/>
    <mergeCell ref="BE242:BE249"/>
    <mergeCell ref="AX250:AX259"/>
    <mergeCell ref="BA250:BA259"/>
    <mergeCell ref="BB250:BB259"/>
    <mergeCell ref="BC250:BC259"/>
    <mergeCell ref="BD242:BD249"/>
    <mergeCell ref="AT242:AT249"/>
    <mergeCell ref="AU242:AU249"/>
    <mergeCell ref="AV242:AV249"/>
    <mergeCell ref="AZ250:AZ259"/>
    <mergeCell ref="AZ242:AZ249"/>
    <mergeCell ref="BA242:BA249"/>
    <mergeCell ref="BB242:BB249"/>
    <mergeCell ref="AY250:AY259"/>
    <mergeCell ref="AW250:AW259"/>
    <mergeCell ref="AT233:AT240"/>
    <mergeCell ref="BE250:BE259"/>
    <mergeCell ref="BD233:BD240"/>
    <mergeCell ref="BC233:BC240"/>
    <mergeCell ref="BB233:BB240"/>
    <mergeCell ref="BD260:BD267"/>
    <mergeCell ref="AW242:AW249"/>
    <mergeCell ref="AX242:AX249"/>
    <mergeCell ref="AY242:AY249"/>
    <mergeCell ref="AH242:AH267"/>
    <mergeCell ref="AI242:AI267"/>
    <mergeCell ref="BC242:BC249"/>
    <mergeCell ref="AM242:AM249"/>
    <mergeCell ref="AN242:AN267"/>
    <mergeCell ref="AO242:AO249"/>
    <mergeCell ref="AP242:AP249"/>
    <mergeCell ref="BD250:BD259"/>
    <mergeCell ref="AP260:AP267"/>
    <mergeCell ref="AQ260:AQ267"/>
    <mergeCell ref="AR250:AR259"/>
    <mergeCell ref="AS250:AS259"/>
    <mergeCell ref="AT250:AT259"/>
    <mergeCell ref="AU250:AU259"/>
    <mergeCell ref="AV250:AV259"/>
    <mergeCell ref="AV260:AV267"/>
    <mergeCell ref="AW260:AW267"/>
    <mergeCell ref="AX260:AX267"/>
    <mergeCell ref="AY260:AY267"/>
    <mergeCell ref="AJ242:AJ249"/>
    <mergeCell ref="AK242:AK249"/>
    <mergeCell ref="AJ250:AJ267"/>
    <mergeCell ref="AK250:AK267"/>
    <mergeCell ref="AL250:AL267"/>
    <mergeCell ref="AM250:AM267"/>
    <mergeCell ref="AO250:AO259"/>
    <mergeCell ref="BC260:BC267"/>
    <mergeCell ref="AR242:AR249"/>
    <mergeCell ref="T250:T267"/>
    <mergeCell ref="U250:U267"/>
    <mergeCell ref="AZ260:AZ267"/>
    <mergeCell ref="BA260:BA267"/>
    <mergeCell ref="BB260:BB267"/>
    <mergeCell ref="AR260:AR267"/>
    <mergeCell ref="AS260:AS267"/>
    <mergeCell ref="AT260:AT267"/>
    <mergeCell ref="Y242:Y249"/>
    <mergeCell ref="Z242:Z249"/>
    <mergeCell ref="AA242:AA249"/>
    <mergeCell ref="AB242:AB267"/>
    <mergeCell ref="U242:U249"/>
    <mergeCell ref="V242:V249"/>
    <mergeCell ref="W242:W249"/>
    <mergeCell ref="AC242:AC267"/>
    <mergeCell ref="AD242:AD267"/>
    <mergeCell ref="AE242:AE267"/>
    <mergeCell ref="V250:V267"/>
    <mergeCell ref="W250:W267"/>
    <mergeCell ref="Y250:Y267"/>
    <mergeCell ref="Z250:Z267"/>
    <mergeCell ref="AA250:AA267"/>
    <mergeCell ref="AO260:AO267"/>
    <mergeCell ref="X242:X267"/>
    <mergeCell ref="AQ250:AQ259"/>
    <mergeCell ref="AQ242:AQ249"/>
    <mergeCell ref="AP250:AP259"/>
    <mergeCell ref="AS242:AS249"/>
    <mergeCell ref="AL242:AL249"/>
    <mergeCell ref="AG242:AG267"/>
    <mergeCell ref="H290:H291"/>
    <mergeCell ref="H282:H283"/>
    <mergeCell ref="N283:N293"/>
    <mergeCell ref="J268:J293"/>
    <mergeCell ref="K268:K293"/>
    <mergeCell ref="L268:L293"/>
    <mergeCell ref="M268:M293"/>
    <mergeCell ref="AF242:AF267"/>
    <mergeCell ref="H262:H263"/>
    <mergeCell ref="H264:H265"/>
    <mergeCell ref="H266:H267"/>
    <mergeCell ref="H292:H293"/>
    <mergeCell ref="W268:W275"/>
    <mergeCell ref="H280:H281"/>
    <mergeCell ref="H258:H259"/>
    <mergeCell ref="H260:H261"/>
    <mergeCell ref="H254:H255"/>
    <mergeCell ref="M242:M267"/>
    <mergeCell ref="N242:N249"/>
    <mergeCell ref="O242:O249"/>
    <mergeCell ref="S242:S249"/>
    <mergeCell ref="T242:T249"/>
    <mergeCell ref="H256:H257"/>
    <mergeCell ref="N257:N267"/>
    <mergeCell ref="P257:P267"/>
    <mergeCell ref="Q257:Q267"/>
    <mergeCell ref="R257:R267"/>
    <mergeCell ref="O250:O267"/>
    <mergeCell ref="J242:J267"/>
    <mergeCell ref="K242:K267"/>
    <mergeCell ref="L242:L267"/>
    <mergeCell ref="S250:S267"/>
    <mergeCell ref="AZ268:AZ275"/>
    <mergeCell ref="AR286:AR293"/>
    <mergeCell ref="AV268:AV275"/>
    <mergeCell ref="P283:P293"/>
    <mergeCell ref="Q283:Q293"/>
    <mergeCell ref="R283:R293"/>
    <mergeCell ref="A268:A293"/>
    <mergeCell ref="C268:C293"/>
    <mergeCell ref="D268:D293"/>
    <mergeCell ref="E268:E275"/>
    <mergeCell ref="F268:F293"/>
    <mergeCell ref="G268:G293"/>
    <mergeCell ref="AD268:AD293"/>
    <mergeCell ref="AE268:AE293"/>
    <mergeCell ref="AF268:AF293"/>
    <mergeCell ref="AJ283:AJ293"/>
    <mergeCell ref="AK283:AK293"/>
    <mergeCell ref="AO276:AO285"/>
    <mergeCell ref="AK276:AK282"/>
    <mergeCell ref="AL276:AL282"/>
    <mergeCell ref="AM276:AM282"/>
    <mergeCell ref="AJ268:AJ275"/>
    <mergeCell ref="X268:X293"/>
    <mergeCell ref="Y268:Y275"/>
    <mergeCell ref="Z268:Z275"/>
    <mergeCell ref="AA268:AA275"/>
    <mergeCell ref="AB268:AB293"/>
    <mergeCell ref="AC268:AC293"/>
    <mergeCell ref="AL268:AL275"/>
    <mergeCell ref="AM268:AM275"/>
    <mergeCell ref="AN268:AN293"/>
    <mergeCell ref="AO268:AO275"/>
    <mergeCell ref="AW268:AW275"/>
    <mergeCell ref="AX268:AX275"/>
    <mergeCell ref="AY276:AY285"/>
    <mergeCell ref="AY268:AY275"/>
    <mergeCell ref="N268:N275"/>
    <mergeCell ref="O268:O275"/>
    <mergeCell ref="S268:S275"/>
    <mergeCell ref="T268:T275"/>
    <mergeCell ref="U268:U275"/>
    <mergeCell ref="V268:V275"/>
    <mergeCell ref="V276:V293"/>
    <mergeCell ref="W276:W293"/>
    <mergeCell ref="AP268:AP275"/>
    <mergeCell ref="AQ268:AQ275"/>
    <mergeCell ref="AV286:AV293"/>
    <mergeCell ref="AW286:AW293"/>
    <mergeCell ref="AX286:AX293"/>
    <mergeCell ref="AY286:AY293"/>
    <mergeCell ref="AL283:AL293"/>
    <mergeCell ref="AA276:AA293"/>
    <mergeCell ref="AR268:AR275"/>
    <mergeCell ref="AG268:AG293"/>
    <mergeCell ref="AH268:AH293"/>
    <mergeCell ref="AI268:AI293"/>
    <mergeCell ref="BD268:BD275"/>
    <mergeCell ref="BE268:BE275"/>
    <mergeCell ref="E276:E293"/>
    <mergeCell ref="N276:N282"/>
    <mergeCell ref="O276:O293"/>
    <mergeCell ref="S276:S293"/>
    <mergeCell ref="T276:T293"/>
    <mergeCell ref="U276:U293"/>
    <mergeCell ref="AU260:AU267"/>
    <mergeCell ref="BE260:BE267"/>
    <mergeCell ref="BD276:BD285"/>
    <mergeCell ref="BE276:BE285"/>
    <mergeCell ref="AM283:AM293"/>
    <mergeCell ref="AQ276:AQ285"/>
    <mergeCell ref="AR276:AR285"/>
    <mergeCell ref="AS276:AS285"/>
    <mergeCell ref="AQ286:AQ293"/>
    <mergeCell ref="AZ286:AZ293"/>
    <mergeCell ref="BA286:BA293"/>
    <mergeCell ref="BB286:BB293"/>
    <mergeCell ref="BC286:BC293"/>
    <mergeCell ref="BD286:BD293"/>
    <mergeCell ref="Y276:Y293"/>
    <mergeCell ref="Z276:Z293"/>
    <mergeCell ref="AK268:AK275"/>
    <mergeCell ref="AS286:AS293"/>
    <mergeCell ref="AT286:AT293"/>
    <mergeCell ref="AU286:AU293"/>
    <mergeCell ref="H288:H289"/>
    <mergeCell ref="BA268:BA275"/>
    <mergeCell ref="AS268:AS275"/>
    <mergeCell ref="AZ276:AZ285"/>
    <mergeCell ref="AQ312:AQ319"/>
    <mergeCell ref="BB268:BB275"/>
    <mergeCell ref="BC268:BC275"/>
    <mergeCell ref="AT276:AT285"/>
    <mergeCell ref="AU276:AU285"/>
    <mergeCell ref="AV276:AV285"/>
    <mergeCell ref="AW276:AW285"/>
    <mergeCell ref="AX276:AX285"/>
    <mergeCell ref="BB276:BB285"/>
    <mergeCell ref="BC276:BC285"/>
    <mergeCell ref="H284:H285"/>
    <mergeCell ref="H286:H287"/>
    <mergeCell ref="AO286:AO293"/>
    <mergeCell ref="AP286:AP293"/>
    <mergeCell ref="AP276:AP285"/>
    <mergeCell ref="AP294:AP301"/>
    <mergeCell ref="Y294:Y301"/>
    <mergeCell ref="Z294:Z301"/>
    <mergeCell ref="AA294:AA301"/>
    <mergeCell ref="AB294:AB319"/>
    <mergeCell ref="AC294:AC319"/>
    <mergeCell ref="AD294:AD319"/>
    <mergeCell ref="AE294:AE319"/>
    <mergeCell ref="AJ276:AJ282"/>
    <mergeCell ref="L294:L319"/>
    <mergeCell ref="AX294:AX301"/>
    <mergeCell ref="N294:N301"/>
    <mergeCell ref="O294:O301"/>
    <mergeCell ref="S294:S301"/>
    <mergeCell ref="AT268:AT275"/>
    <mergeCell ref="AU268:AU275"/>
    <mergeCell ref="BA276:BA285"/>
    <mergeCell ref="AJ302:AJ308"/>
    <mergeCell ref="AK302:AK308"/>
    <mergeCell ref="E302:E319"/>
    <mergeCell ref="N302:N308"/>
    <mergeCell ref="O302:O319"/>
    <mergeCell ref="S302:S319"/>
    <mergeCell ref="T302:T319"/>
    <mergeCell ref="U302:U319"/>
    <mergeCell ref="H312:H313"/>
    <mergeCell ref="A294:A319"/>
    <mergeCell ref="C294:C319"/>
    <mergeCell ref="D294:D319"/>
    <mergeCell ref="E294:E301"/>
    <mergeCell ref="F294:F319"/>
    <mergeCell ref="G294:G319"/>
    <mergeCell ref="J294:J319"/>
    <mergeCell ref="K294:K319"/>
    <mergeCell ref="H318:H319"/>
    <mergeCell ref="AR312:AR319"/>
    <mergeCell ref="AS312:AS319"/>
    <mergeCell ref="AT312:AT319"/>
    <mergeCell ref="AU312:AU319"/>
    <mergeCell ref="X294:X319"/>
    <mergeCell ref="H306:H307"/>
    <mergeCell ref="H308:H309"/>
    <mergeCell ref="AL302:AL308"/>
    <mergeCell ref="AM302:AM308"/>
    <mergeCell ref="AO302:AO311"/>
    <mergeCell ref="H314:H315"/>
    <mergeCell ref="H316:H317"/>
    <mergeCell ref="N309:N319"/>
    <mergeCell ref="P309:P319"/>
    <mergeCell ref="AZ302:AZ311"/>
    <mergeCell ref="AO312:AO319"/>
    <mergeCell ref="AP312:AP319"/>
    <mergeCell ref="AR302:AR311"/>
    <mergeCell ref="V302:V319"/>
    <mergeCell ref="W302:W319"/>
    <mergeCell ref="Y302:Y319"/>
    <mergeCell ref="Z302:Z319"/>
    <mergeCell ref="AV294:AV301"/>
    <mergeCell ref="H310:H311"/>
    <mergeCell ref="AV302:AV311"/>
    <mergeCell ref="AQ302:AQ311"/>
    <mergeCell ref="AQ294:AQ301"/>
    <mergeCell ref="AR294:AR301"/>
    <mergeCell ref="AS294:AS301"/>
    <mergeCell ref="AT294:AT301"/>
    <mergeCell ref="AU294:AU301"/>
    <mergeCell ref="AA302:AA319"/>
    <mergeCell ref="BA312:BA319"/>
    <mergeCell ref="AW294:AW301"/>
    <mergeCell ref="AY294:AY301"/>
    <mergeCell ref="BD302:BD311"/>
    <mergeCell ref="AW302:AW311"/>
    <mergeCell ref="AX302:AX311"/>
    <mergeCell ref="AY302:AY311"/>
    <mergeCell ref="BB294:BB301"/>
    <mergeCell ref="BC294:BC301"/>
    <mergeCell ref="BD294:BD301"/>
    <mergeCell ref="BE294:BE301"/>
    <mergeCell ref="AO294:AO301"/>
    <mergeCell ref="AW312:AW319"/>
    <mergeCell ref="AX312:AX319"/>
    <mergeCell ref="AY312:AY319"/>
    <mergeCell ref="AZ312:AZ319"/>
    <mergeCell ref="M294:M319"/>
    <mergeCell ref="T294:T301"/>
    <mergeCell ref="U294:U301"/>
    <mergeCell ref="V294:V301"/>
    <mergeCell ref="W294:W301"/>
    <mergeCell ref="AS302:AS311"/>
    <mergeCell ref="AT302:AT311"/>
    <mergeCell ref="AU302:AU311"/>
    <mergeCell ref="AM309:AM319"/>
    <mergeCell ref="AP302:AP311"/>
    <mergeCell ref="AI294:AI319"/>
    <mergeCell ref="AF294:AF319"/>
    <mergeCell ref="AV312:AV319"/>
    <mergeCell ref="AM294:AM301"/>
    <mergeCell ref="AN294:AN319"/>
    <mergeCell ref="AG294:AG319"/>
    <mergeCell ref="E565:E569"/>
    <mergeCell ref="N565:N582"/>
    <mergeCell ref="O565:O582"/>
    <mergeCell ref="S565:S582"/>
    <mergeCell ref="T565:T582"/>
    <mergeCell ref="U565:U582"/>
    <mergeCell ref="V565:V582"/>
    <mergeCell ref="W565:W582"/>
    <mergeCell ref="H569:H570"/>
    <mergeCell ref="E570:E582"/>
    <mergeCell ref="H571:H572"/>
    <mergeCell ref="P572:P582"/>
    <mergeCell ref="BE286:BE293"/>
    <mergeCell ref="BA294:BA301"/>
    <mergeCell ref="AJ294:AJ301"/>
    <mergeCell ref="AK294:AK301"/>
    <mergeCell ref="AL294:AL301"/>
    <mergeCell ref="BB312:BB319"/>
    <mergeCell ref="BC312:BC319"/>
    <mergeCell ref="BD312:BD319"/>
    <mergeCell ref="BE312:BE319"/>
    <mergeCell ref="BA302:BA311"/>
    <mergeCell ref="BB302:BB311"/>
    <mergeCell ref="BC302:BC311"/>
    <mergeCell ref="BE302:BE311"/>
    <mergeCell ref="Q309:Q319"/>
    <mergeCell ref="R309:R319"/>
    <mergeCell ref="AJ309:AJ319"/>
    <mergeCell ref="AK309:AK319"/>
    <mergeCell ref="AL309:AL319"/>
    <mergeCell ref="AH294:AH319"/>
    <mergeCell ref="AZ294:AZ301"/>
    <mergeCell ref="AH557:AH582"/>
    <mergeCell ref="AI557:AI582"/>
    <mergeCell ref="AJ557:AJ564"/>
    <mergeCell ref="AK557:AK564"/>
    <mergeCell ref="AL557:AL564"/>
    <mergeCell ref="AM557:AM564"/>
    <mergeCell ref="AN557:AN582"/>
    <mergeCell ref="Y565:Y582"/>
    <mergeCell ref="Z565:Z582"/>
    <mergeCell ref="AA565:AA582"/>
    <mergeCell ref="AJ565:AJ582"/>
    <mergeCell ref="AK565:AK582"/>
    <mergeCell ref="AL565:AL582"/>
    <mergeCell ref="AM565:AM582"/>
    <mergeCell ref="A557:A582"/>
    <mergeCell ref="C557:C582"/>
    <mergeCell ref="D557:D582"/>
    <mergeCell ref="E557:E559"/>
    <mergeCell ref="F557:F582"/>
    <mergeCell ref="G557:G582"/>
    <mergeCell ref="J557:J582"/>
    <mergeCell ref="K557:K582"/>
    <mergeCell ref="L557:L582"/>
    <mergeCell ref="M557:M582"/>
    <mergeCell ref="N557:N564"/>
    <mergeCell ref="O557:O564"/>
    <mergeCell ref="S557:S564"/>
    <mergeCell ref="T557:T564"/>
    <mergeCell ref="U557:U564"/>
    <mergeCell ref="V557:V564"/>
    <mergeCell ref="W557:W564"/>
    <mergeCell ref="E560:E564"/>
    <mergeCell ref="Q572:Q582"/>
    <mergeCell ref="R572:R582"/>
    <mergeCell ref="H573:H574"/>
    <mergeCell ref="H575:H576"/>
    <mergeCell ref="H577:H578"/>
    <mergeCell ref="H579:H580"/>
    <mergeCell ref="H581:H582"/>
    <mergeCell ref="X557:X582"/>
    <mergeCell ref="Y557:Y564"/>
    <mergeCell ref="Z557:Z564"/>
    <mergeCell ref="AA557:AA564"/>
    <mergeCell ref="AB557:AB582"/>
    <mergeCell ref="AC557:AC582"/>
    <mergeCell ref="AD557:AD582"/>
    <mergeCell ref="AE557:AE582"/>
    <mergeCell ref="AF557:AF582"/>
    <mergeCell ref="AG557:AG582"/>
  </mergeCells>
  <conditionalFormatting sqref="L9 L35 L61 L87 L113 L165 L215 L242 L268 L294 L320 L346 L372 L398 L424 L450 L476 L502 L531">
    <cfRule type="containsText" dxfId="15" priority="9" operator="containsText" text="Extremo">
      <formula>NOT(ISERROR(SEARCH("Extremo",L9)))</formula>
    </cfRule>
    <cfRule type="containsText" dxfId="14" priority="10" operator="containsText" text="Alto">
      <formula>NOT(ISERROR(SEARCH("Alto",L9)))</formula>
    </cfRule>
    <cfRule type="containsText" dxfId="13" priority="11" operator="containsText" text="Moderado">
      <formula>NOT(ISERROR(SEARCH("Moderado",L9)))</formula>
    </cfRule>
    <cfRule type="containsText" dxfId="12" priority="12" operator="containsText" text="Bajo">
      <formula>NOT(ISERROR(SEARCH("Bajo",L9)))</formula>
    </cfRule>
  </conditionalFormatting>
  <conditionalFormatting sqref="L557">
    <cfRule type="containsText" dxfId="11" priority="1" operator="containsText" text="Extremo">
      <formula>NOT(ISERROR(SEARCH("Extremo",L557)))</formula>
    </cfRule>
    <cfRule type="containsText" dxfId="10" priority="2" operator="containsText" text="Alto">
      <formula>NOT(ISERROR(SEARCH("Alto",L557)))</formula>
    </cfRule>
    <cfRule type="containsText" dxfId="9" priority="3" operator="containsText" text="Moderado">
      <formula>NOT(ISERROR(SEARCH("Moderado",L557)))</formula>
    </cfRule>
    <cfRule type="containsText" dxfId="8" priority="4" operator="containsText" text="Bajo">
      <formula>NOT(ISERROR(SEARCH("Bajo",L557)))</formula>
    </cfRule>
  </conditionalFormatting>
  <conditionalFormatting sqref="AH9 AH35 AH61 AH87 AH113 AH165 AH215 AH242 AH268 AH294 AH320 AH346 AH372 AH398 AH424 AH450 AH476 AH502 AH531">
    <cfRule type="containsText" dxfId="7" priority="13" operator="containsText" text="Extremo">
      <formula>NOT(ISERROR(SEARCH("Extremo",AH9)))</formula>
    </cfRule>
    <cfRule type="containsText" dxfId="6" priority="14" operator="containsText" text="Alto">
      <formula>NOT(ISERROR(SEARCH("Alto",AH9)))</formula>
    </cfRule>
    <cfRule type="containsText" dxfId="5" priority="15" operator="containsText" text="Moderado">
      <formula>NOT(ISERROR(SEARCH("Moderado",AH9)))</formula>
    </cfRule>
    <cfRule type="containsText" dxfId="4" priority="16" operator="containsText" text="Bajo">
      <formula>NOT(ISERROR(SEARCH("Bajo",AH9)))</formula>
    </cfRule>
  </conditionalFormatting>
  <conditionalFormatting sqref="AH557">
    <cfRule type="containsText" dxfId="3" priority="5" operator="containsText" text="Extremo">
      <formula>NOT(ISERROR(SEARCH("Extremo",AH557)))</formula>
    </cfRule>
    <cfRule type="containsText" dxfId="2" priority="6" operator="containsText" text="Alto">
      <formula>NOT(ISERROR(SEARCH("Alto",AH557)))</formula>
    </cfRule>
    <cfRule type="containsText" dxfId="1" priority="7" operator="containsText" text="Moderado">
      <formula>NOT(ISERROR(SEARCH("Moderado",AH557)))</formula>
    </cfRule>
    <cfRule type="containsText" dxfId="0" priority="8" operator="containsText" text="Bajo">
      <formula>NOT(ISERROR(SEARCH("Bajo",AH557)))</formula>
    </cfRule>
  </conditionalFormatting>
  <dataValidations count="1">
    <dataValidation type="list" allowBlank="1" showInputMessage="1" showErrorMessage="1" sqref="F139" xr:uid="{00000000-0002-0000-0400-000000000000}">
      <formula1>$A$2:$A$13</formula1>
    </dataValidation>
  </dataValidations>
  <printOptions horizontalCentered="1" verticalCentered="1"/>
  <pageMargins left="0" right="0" top="1.5354330708661419" bottom="0" header="0.31496062992125984" footer="0.31496062992125984"/>
  <pageSetup paperSize="5" scale="33" orientation="landscape" r:id="rId1"/>
  <headerFooter>
    <oddHeader>&amp;C&amp;G</oddHeader>
  </headerFooter>
  <rowBreaks count="5" manualBreakCount="5">
    <brk id="40" max="55" man="1"/>
    <brk id="112" max="55" man="1"/>
    <brk id="143" max="55" man="1"/>
    <brk id="200" max="55" man="1"/>
    <brk id="267" max="55" man="1"/>
  </rowBreaks>
  <colBreaks count="3" manualBreakCount="3">
    <brk id="13" max="1048575" man="1"/>
    <brk id="24" max="1048575" man="1"/>
    <brk id="40" max="1048575" man="1"/>
  </colBreaks>
  <drawing r:id="rId2"/>
  <legacyDrawingHF r:id="rId3"/>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400-000001000000}">
          <x14:formula1>
            <xm:f>'https://educacionbogota-my.sharepoint.com/Users/carlosrocha/Library/Containers/com.microsoft.Excel/Data/Documents/C:/Users/LMADRIGAL/AppData/Local/Microsoft/Windows/INetCache/Content.Outlook/X5BG69ON/[MAPA ANTICORRUPCION 2019 24-12-2018.xlsx]DATOS'!#REF!</xm:f>
          </x14:formula1>
          <xm:sqref>O539:O556 BE43 U35:U43 BA43 BE35 BA35 U61:U69 BE69 BA61 BA69 BE61 BE95 U87:U95 BA95 BE87 BA87 U113:U121 AF139 BE113 BA113 BE121 BA121 AF163 U200:U206 BA223 U179 BE165 BA165 BE172 BA172 G215 U165:U172 O214 Q214 BE215 BA215 BE223 BA242 BE242 BA250 BE250 BA268 BE268 BA276 BE276 BE302 BA302 BE294 BA294 BE346 BA354 BE354 BE320 BA320 BE328 BA328 BA346 BE380 BA380 BE372 BA372 BE406 BA406 BE398 BA398 BE424 BA424 BE432 BA432 O458:O475 O484:O501 Q524 G113:G165 Q17:Q23 BE9 BA9 BE17 BA17</xm:sqref>
        </x14:dataValidation>
        <x14:dataValidation type="list" allowBlank="1" showInputMessage="1" showErrorMessage="1" xr:uid="{00000000-0002-0000-0400-000011000000}">
          <x14:formula1>
            <xm:f>DATOS!$B$2:$B$6</xm:f>
          </x14:formula1>
          <xm:sqref>G9:G112 G242:G582</xm:sqref>
        </x14:dataValidation>
        <x14:dataValidation type="list" allowBlank="1" showInputMessage="1" showErrorMessage="1" xr:uid="{00000000-0002-0000-0400-000012000000}">
          <x14:formula1>
            <xm:f>DATOS!$E$24:$E$26</xm:f>
          </x14:formula1>
          <xm:sqref>U9:U34 U215:U240 U242:U582</xm:sqref>
        </x14:dataValidation>
        <x14:dataValidation type="list" allowBlank="1" showInputMessage="1" showErrorMessage="1" xr:uid="{00000000-0002-0000-0400-000013000000}">
          <x14:formula1>
            <xm:f>DATOS!$G$24:$G$25</xm:f>
          </x14:formula1>
          <xm:sqref>AC9:AC213 AC215:AC240 AC242:AC582</xm:sqref>
        </x14:dataValidation>
        <x14:dataValidation type="list" allowBlank="1" showInputMessage="1" showErrorMessage="1" xr:uid="{00000000-0002-0000-0400-000014000000}">
          <x14:formula1>
            <xm:f>DATOS!$H$24:$H$26</xm:f>
          </x14:formula1>
          <xm:sqref>AD9:AD213 AD215:AD240 AD242:AD582</xm:sqref>
        </x14:dataValidation>
        <x14:dataValidation type="list" allowBlank="1" showInputMessage="1" showErrorMessage="1" xr:uid="{00000000-0002-0000-0400-000015000000}">
          <x14:formula1>
            <xm:f>DATOS!$A$2:$A$14</xm:f>
          </x14:formula1>
          <xm:sqref>D9:D138 D165:D582</xm:sqref>
        </x14:dataValidation>
        <x14:dataValidation type="list" allowBlank="1" showInputMessage="1" showErrorMessage="1" xr:uid="{00000000-0002-0000-0400-000016000000}">
          <x14:formula1>
            <xm:f>DATOS!$D$24:$D$25</xm:f>
          </x14:formula1>
          <xm:sqref>I9:I582</xm:sqref>
        </x14:dataValidation>
        <x14:dataValidation type="list" allowBlank="1" showInputMessage="1" showErrorMessage="1" xr:uid="{00000000-0002-0000-0400-000017000000}">
          <x14:formula1>
            <xm:f>DATOS!$G$2:$G$3</xm:f>
          </x14:formula1>
          <xm:sqref>O9:O213 O215:O240 O242:O457 O476:O483 O502:O538 O557:O582</xm:sqref>
        </x14:dataValidation>
        <x14:dataValidation type="list" allowBlank="1" showInputMessage="1" showErrorMessage="1" xr:uid="{00000000-0002-0000-0400-000018000000}">
          <x14:formula1>
            <xm:f>DATOS!$E$2:$E$3</xm:f>
          </x14:formula1>
          <xm:sqref>Q9 Q35 Q43 Q61 Q69 Q87 Q95 Q113 Q121:Q124 Q165 Q172 Q179 Q186 Q193 Q200 Q207 Q242 Q250 Q268 Q276 Q294 Q302 Q320 Q328 Q346 Q354 Q372 Q380 Q398 Q406 Q424 Q432 Q450 Q458 Q476 Q484 Q502 Q517 Q531 Q539 Q557 Q565 Q215:Q217</xm:sqref>
        </x14:dataValidation>
        <x14:dataValidation type="list" allowBlank="1" showInputMessage="1" showErrorMessage="1" xr:uid="{00000000-0002-0000-0400-000019000000}">
          <x14:formula1>
            <xm:f>DATOS!$E$4:$E$5</xm:f>
          </x14:formula1>
          <xm:sqref>Q10 Q36 Q44 Q62 Q70 Q88 Q96 Q114 Q125:Q128 Q166 Q173 Q180 Q187 Q194 Q201 Q208 Q243 Q251 Q269 Q277 Q295 Q303 Q321 Q329 Q347 Q355 Q373 Q381 Q399 Q407 Q425 Q433 Q451 Q459 Q477 Q485 Q503 Q518 Q532 Q540 Q558 Q566 Q218:Q221</xm:sqref>
        </x14:dataValidation>
        <x14:dataValidation type="list" allowBlank="1" showInputMessage="1" showErrorMessage="1" xr:uid="{00000000-0002-0000-0400-00001A000000}">
          <x14:formula1>
            <xm:f>DATOS!$E$6:$E$7</xm:f>
          </x14:formula1>
          <xm:sqref>Q11 Q37 Q45 Q63 Q71 Q89 Q97 Q115 Q129:Q133 Q167 Q174 Q181 Q188 Q195 Q202 Q209 Q244 Q252 Q270 Q278 Q296 Q304 Q322 Q330 Q348 Q356 Q374 Q382 Q400 Q408 Q426 Q434 Q452 Q460 Q478 Q486 Q504 Q519 Q533 Q541 Q559 Q567 Q222:Q224</xm:sqref>
        </x14:dataValidation>
        <x14:dataValidation type="list" allowBlank="1" showInputMessage="1" showErrorMessage="1" xr:uid="{00000000-0002-0000-0400-00001B000000}">
          <x14:formula1>
            <xm:f>DATOS!$E$8:$E$10</xm:f>
          </x14:formula1>
          <xm:sqref>Q12 Q38 Q46 Q64 Q72 Q90 Q98 Q116 Q134:Q138 Q168 Q175 Q182 Q189 Q196 Q203 Q210 Q245 Q253 Q271 Q279 Q297 Q305 Q323 Q331 Q349 Q357 Q375 Q383 Q401 Q409 Q427 Q435 Q453 Q461 Q479 Q487 Q505 Q520 Q534 Q542 Q560 Q568 Q225:Q227</xm:sqref>
        </x14:dataValidation>
        <x14:dataValidation type="list" allowBlank="1" showInputMessage="1" showErrorMessage="1" xr:uid="{00000000-0002-0000-0400-00001C000000}">
          <x14:formula1>
            <xm:f>DATOS!$E$11:$E$12</xm:f>
          </x14:formula1>
          <xm:sqref>Q13 Q39 Q47 Q65 Q73 Q91 Q99 Q117 Q139:Q142 Q169 Q176 Q183 Q190 Q197 Q204 Q211 Q246 Q254 Q272 Q280 Q298 Q306 Q324 Q332 Q350 Q358 Q376 Q384 Q402 Q410 Q428 Q436 Q454 Q462 Q480 Q488 Q506 Q521 Q535 Q543 Q561 Q569 Q228:Q230</xm:sqref>
        </x14:dataValidation>
        <x14:dataValidation type="list" allowBlank="1" showInputMessage="1" showErrorMessage="1" xr:uid="{00000000-0002-0000-0400-00001D000000}">
          <x14:formula1>
            <xm:f>DATOS!$E$13:$E$14</xm:f>
          </x14:formula1>
          <xm:sqref>Q14 Q40 Q48 Q66 Q74 Q92 Q100 Q118 Q143:Q146 Q170 Q177 Q184 Q191 Q198 Q205 Q212 Q247 Q255 Q273 Q281 Q299 Q307 Q325 Q333 Q351 Q359 Q377 Q385 Q403 Q411 Q429 Q437 Q455 Q463 Q481 Q489 Q507 Q522 Q536 Q544 Q562 Q570 Q231:Q235</xm:sqref>
        </x14:dataValidation>
        <x14:dataValidation type="list" allowBlank="1" showInputMessage="1" showErrorMessage="1" xr:uid="{00000000-0002-0000-0400-00001E000000}">
          <x14:formula1>
            <xm:f>DATOS!$E$15:$E$16</xm:f>
          </x14:formula1>
          <xm:sqref>Q15 Q41 Q49 Q67 Q75 Q93 Q101 Q119 Q147:Q156 Q171 Q178 Q185 Q192 Q199 Q206 Q213 Q248 Q256 Q274 Q282 Q300 Q308 Q326 Q334 Q352 Q360 Q378 Q386 Q404 Q412 Q430 Q438 Q456 Q464 Q482 Q490 Q508 Q523 Q537 Q545 Q563 Q571 Q236:Q240</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ColWidth="11.42578125" defaultRowHeight="1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E4:E5"/>
  <sheetViews>
    <sheetView workbookViewId="0"/>
  </sheetViews>
  <sheetFormatPr defaultColWidth="11.42578125" defaultRowHeight="15"/>
  <sheetData>
    <row r="4" spans="5:5">
      <c r="E4" t="s">
        <v>20</v>
      </c>
    </row>
    <row r="5" spans="5:5">
      <c r="E5" t="s">
        <v>43</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defaultColWidth="11.42578125" defaultRowHeight="15"/>
  <cols>
    <col min="1" max="1" width="18.42578125" customWidth="1"/>
  </cols>
  <sheetData>
    <row r="1" spans="1:1">
      <c r="A1" t="s">
        <v>865</v>
      </c>
    </row>
    <row r="2" spans="1:1">
      <c r="A2" t="s">
        <v>866</v>
      </c>
    </row>
    <row r="3" spans="1:1">
      <c r="A3" t="s">
        <v>867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29"/>
  <sheetViews>
    <sheetView workbookViewId="0"/>
  </sheetViews>
  <sheetFormatPr defaultColWidth="11.42578125" defaultRowHeight="15"/>
  <cols>
    <col min="1" max="1" width="31.85546875" style="10" customWidth="1"/>
    <col min="2" max="2" width="18" bestFit="1" customWidth="1"/>
    <col min="3" max="3" width="13" bestFit="1" customWidth="1"/>
    <col min="4" max="4" width="15.42578125" bestFit="1" customWidth="1"/>
    <col min="5" max="5" width="53" customWidth="1"/>
    <col min="6" max="6" width="9.140625" style="12" customWidth="1"/>
    <col min="7" max="7" width="28.140625" customWidth="1"/>
  </cols>
  <sheetData>
    <row r="1" spans="1:7">
      <c r="A1" s="7" t="s">
        <v>868</v>
      </c>
      <c r="B1" s="6" t="s">
        <v>486</v>
      </c>
      <c r="C1" s="6" t="s">
        <v>488</v>
      </c>
      <c r="D1" s="6" t="s">
        <v>869</v>
      </c>
      <c r="E1" s="6" t="s">
        <v>870</v>
      </c>
      <c r="F1" s="11" t="s">
        <v>871</v>
      </c>
      <c r="G1" s="11" t="s">
        <v>492</v>
      </c>
    </row>
    <row r="2" spans="1:7">
      <c r="A2" s="8" t="s">
        <v>872</v>
      </c>
      <c r="B2" t="s">
        <v>536</v>
      </c>
      <c r="C2" t="s">
        <v>873</v>
      </c>
      <c r="D2" t="s">
        <v>874</v>
      </c>
      <c r="E2" s="10" t="s">
        <v>542</v>
      </c>
      <c r="F2" s="12">
        <v>15</v>
      </c>
      <c r="G2" t="s">
        <v>540</v>
      </c>
    </row>
    <row r="3" spans="1:7">
      <c r="A3" s="8" t="s">
        <v>875</v>
      </c>
      <c r="B3" t="s">
        <v>876</v>
      </c>
      <c r="C3" t="s">
        <v>877</v>
      </c>
      <c r="D3" t="s">
        <v>878</v>
      </c>
      <c r="E3" s="10" t="s">
        <v>879</v>
      </c>
      <c r="F3" s="12">
        <v>0</v>
      </c>
      <c r="G3" t="s">
        <v>814</v>
      </c>
    </row>
    <row r="4" spans="1:7">
      <c r="A4" s="8" t="s">
        <v>880</v>
      </c>
      <c r="B4" t="s">
        <v>587</v>
      </c>
      <c r="C4" t="s">
        <v>881</v>
      </c>
      <c r="E4" s="10" t="s">
        <v>554</v>
      </c>
      <c r="F4" s="12">
        <v>15</v>
      </c>
    </row>
    <row r="5" spans="1:7">
      <c r="A5" s="8" t="s">
        <v>882</v>
      </c>
      <c r="B5" t="s">
        <v>883</v>
      </c>
      <c r="C5" t="s">
        <v>884</v>
      </c>
      <c r="E5" s="10" t="s">
        <v>885</v>
      </c>
      <c r="F5" s="12">
        <v>0</v>
      </c>
    </row>
    <row r="6" spans="1:7">
      <c r="A6" s="8" t="s">
        <v>886</v>
      </c>
      <c r="B6" t="s">
        <v>887</v>
      </c>
      <c r="C6" t="s">
        <v>888</v>
      </c>
      <c r="E6" s="10" t="s">
        <v>557</v>
      </c>
      <c r="F6" s="12">
        <v>15</v>
      </c>
    </row>
    <row r="7" spans="1:7">
      <c r="A7" s="8" t="s">
        <v>889</v>
      </c>
      <c r="E7" s="10" t="s">
        <v>890</v>
      </c>
      <c r="F7" s="12">
        <v>0</v>
      </c>
    </row>
    <row r="8" spans="1:7">
      <c r="A8" s="9" t="s">
        <v>891</v>
      </c>
      <c r="E8" s="10" t="s">
        <v>561</v>
      </c>
      <c r="F8" s="12">
        <v>15</v>
      </c>
    </row>
    <row r="9" spans="1:7">
      <c r="A9" s="9" t="s">
        <v>892</v>
      </c>
      <c r="E9" s="10" t="s">
        <v>893</v>
      </c>
      <c r="F9" s="12">
        <v>10</v>
      </c>
    </row>
    <row r="10" spans="1:7" ht="26.25">
      <c r="A10" s="9" t="s">
        <v>894</v>
      </c>
      <c r="E10" s="10" t="s">
        <v>895</v>
      </c>
      <c r="F10" s="12">
        <v>0</v>
      </c>
    </row>
    <row r="11" spans="1:7">
      <c r="A11" s="9" t="s">
        <v>896</v>
      </c>
      <c r="E11" s="10" t="s">
        <v>564</v>
      </c>
      <c r="F11" s="12">
        <v>15</v>
      </c>
    </row>
    <row r="12" spans="1:7">
      <c r="A12" s="9" t="s">
        <v>533</v>
      </c>
      <c r="E12" s="10" t="s">
        <v>897</v>
      </c>
      <c r="F12" s="12">
        <v>0</v>
      </c>
    </row>
    <row r="13" spans="1:7" ht="26.25">
      <c r="A13" s="9" t="s">
        <v>898</v>
      </c>
      <c r="E13" s="10" t="s">
        <v>567</v>
      </c>
      <c r="F13" s="12">
        <v>15</v>
      </c>
    </row>
    <row r="14" spans="1:7">
      <c r="A14" s="9" t="s">
        <v>899</v>
      </c>
      <c r="E14" s="10" t="s">
        <v>900</v>
      </c>
      <c r="F14" s="12">
        <v>0</v>
      </c>
    </row>
    <row r="15" spans="1:7">
      <c r="A15" s="9"/>
      <c r="E15" s="10" t="s">
        <v>570</v>
      </c>
      <c r="F15" s="12">
        <v>10</v>
      </c>
    </row>
    <row r="16" spans="1:7">
      <c r="A16" s="9"/>
      <c r="E16" s="10" t="s">
        <v>901</v>
      </c>
      <c r="F16" s="12">
        <v>5</v>
      </c>
    </row>
    <row r="17" spans="1:12">
      <c r="A17" s="9"/>
      <c r="E17" s="10" t="s">
        <v>902</v>
      </c>
      <c r="F17" s="12">
        <v>0</v>
      </c>
    </row>
    <row r="18" spans="1:12">
      <c r="A18" s="8"/>
      <c r="E18" s="13" t="s">
        <v>530</v>
      </c>
      <c r="F18" s="12">
        <f>SUM(F2:F17)</f>
        <v>115</v>
      </c>
    </row>
    <row r="19" spans="1:12">
      <c r="A19" s="8"/>
    </row>
    <row r="20" spans="1:12">
      <c r="A20" s="8"/>
    </row>
    <row r="21" spans="1:12">
      <c r="A21" s="14"/>
    </row>
    <row r="22" spans="1:12">
      <c r="A22" s="14"/>
    </row>
    <row r="23" spans="1:12" ht="60.75">
      <c r="B23" s="1140" t="s">
        <v>903</v>
      </c>
      <c r="C23" s="1140"/>
      <c r="D23" s="6" t="s">
        <v>904</v>
      </c>
      <c r="E23" s="15" t="s">
        <v>905</v>
      </c>
      <c r="G23" s="14" t="s">
        <v>906</v>
      </c>
      <c r="H23" s="14" t="s">
        <v>907</v>
      </c>
    </row>
    <row r="24" spans="1:12">
      <c r="B24" s="6" t="s">
        <v>486</v>
      </c>
      <c r="C24" s="6" t="s">
        <v>488</v>
      </c>
      <c r="D24" t="s">
        <v>538</v>
      </c>
      <c r="E24" t="s">
        <v>543</v>
      </c>
      <c r="G24" t="s">
        <v>547</v>
      </c>
      <c r="H24" t="s">
        <v>547</v>
      </c>
    </row>
    <row r="25" spans="1:12">
      <c r="B25" t="s">
        <v>536</v>
      </c>
      <c r="C25" t="s">
        <v>881</v>
      </c>
      <c r="D25" t="s">
        <v>559</v>
      </c>
      <c r="E25" t="s">
        <v>881</v>
      </c>
      <c r="G25" t="s">
        <v>548</v>
      </c>
      <c r="H25" t="s">
        <v>692</v>
      </c>
      <c r="L25" t="b">
        <f>IF(K25=DATOS!E2,"")</f>
        <v>0</v>
      </c>
    </row>
    <row r="26" spans="1:12">
      <c r="B26" t="s">
        <v>876</v>
      </c>
      <c r="C26" t="s">
        <v>884</v>
      </c>
      <c r="E26" t="s">
        <v>908</v>
      </c>
      <c r="H26" t="s">
        <v>548</v>
      </c>
    </row>
    <row r="27" spans="1:12">
      <c r="B27" t="s">
        <v>587</v>
      </c>
      <c r="C27" t="s">
        <v>888</v>
      </c>
    </row>
    <row r="28" spans="1:12">
      <c r="B28" t="s">
        <v>883</v>
      </c>
    </row>
    <row r="29" spans="1:12">
      <c r="B29" t="s">
        <v>887</v>
      </c>
    </row>
  </sheetData>
  <mergeCells count="1">
    <mergeCell ref="B23:C2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10185BAF7A84429A84CDDDE020E2FB" ma:contentTypeVersion="18" ma:contentTypeDescription="Create a new document." ma:contentTypeScope="" ma:versionID="5079c27455a1f371c6a9486af7d031fe">
  <xsd:schema xmlns:xsd="http://www.w3.org/2001/XMLSchema" xmlns:xs="http://www.w3.org/2001/XMLSchema" xmlns:p="http://schemas.microsoft.com/office/2006/metadata/properties" xmlns:ns3="2e7d8b3c-419e-4b6d-af72-b7621ef45477" xmlns:ns4="3b522e91-9de9-4acb-b7bf-509717ddda0a" targetNamespace="http://schemas.microsoft.com/office/2006/metadata/properties" ma:root="true" ma:fieldsID="9c279a5b843510d03c429fc48c915650" ns3:_="" ns4:_="">
    <xsd:import namespace="2e7d8b3c-419e-4b6d-af72-b7621ef45477"/>
    <xsd:import namespace="3b522e91-9de9-4acb-b7bf-509717ddda0a"/>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7d8b3c-419e-4b6d-af72-b7621ef45477"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b522e91-9de9-4acb-b7bf-509717ddda0a"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element name="SharingHintHash" ma:index="12"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2e7d8b3c-419e-4b6d-af72-b7621ef45477" xsi:nil="true"/>
  </documentManagement>
</p:properties>
</file>

<file path=customXml/itemProps1.xml><?xml version="1.0" encoding="utf-8"?>
<ds:datastoreItem xmlns:ds="http://schemas.openxmlformats.org/officeDocument/2006/customXml" ds:itemID="{20EB8861-FE21-49E2-8891-F5EEAB0B663A}"/>
</file>

<file path=customXml/itemProps2.xml><?xml version="1.0" encoding="utf-8"?>
<ds:datastoreItem xmlns:ds="http://schemas.openxmlformats.org/officeDocument/2006/customXml" ds:itemID="{0C7571C2-4757-4A6F-8BFA-466C524CEA03}"/>
</file>

<file path=customXml/itemProps3.xml><?xml version="1.0" encoding="utf-8"?>
<ds:datastoreItem xmlns:ds="http://schemas.openxmlformats.org/officeDocument/2006/customXml" ds:itemID="{228B4381-06CD-4E0A-9CB1-A1E0DA4C942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
  <cp:revision/>
  <dcterms:created xsi:type="dcterms:W3CDTF">2014-02-06T20:34:09Z</dcterms:created>
  <dcterms:modified xsi:type="dcterms:W3CDTF">2026-10-08T20:56:10Z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0x0101004710185BAF7A84429A84CDDDE020E2FB</vt:lpwstr>
  </property>
</Properties>
</file>