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24226"/>
  <mc:AlternateContent xmlns:mc="http://schemas.openxmlformats.org/markup-compatibility/2006">
    <mc:Choice Requires="x15">
      <x15ac:absPath xmlns:x15ac="http://schemas.microsoft.com/office/spreadsheetml/2010/11/ac" url="C:\Users\LAPTOP HP\Documents\INFORMACION\FERNANDO\2023\PAAC\v4\"/>
    </mc:Choice>
  </mc:AlternateContent>
  <xr:revisionPtr revIDLastSave="0" documentId="8_{CEA1D896-B013-455D-A045-CF365AE6AFEA}" xr6:coauthVersionLast="47" xr6:coauthVersionMax="47" xr10:uidLastSave="{00000000-0000-0000-0000-000000000000}"/>
  <bookViews>
    <workbookView xWindow="-120" yWindow="-120" windowWidth="20730" windowHeight="11160" firstSheet="3" activeTab="9" xr2:uid="{DC0E0D16-DAF4-411B-8BF4-4646242541EE}"/>
  </bookViews>
  <sheets>
    <sheet name="1. SEGUIMIENTO MRC " sheetId="49" r:id="rId1"/>
    <sheet name="1. RIESGO CORRUPCIÓN Com" sheetId="40" state="hidden" r:id="rId2"/>
    <sheet name="Hoja1" sheetId="14" state="hidden" r:id="rId3"/>
    <sheet name="1. RIESGO CORRUPCIÓN " sheetId="55" r:id="rId4"/>
    <sheet name="2.RACIONALIZACIÓN DE TRAMIT" sheetId="69" r:id="rId5"/>
    <sheet name="3. RENDICIÓN DE CUENTAS" sheetId="66" r:id="rId6"/>
    <sheet name="Hoja2" sheetId="58" state="hidden" r:id="rId7"/>
    <sheet name="4.MM ATENCIÓN CIUDADANO" sheetId="70" r:id="rId8"/>
    <sheet name="5.TRANSPARENCIA ACC INFORMACIÓN" sheetId="67" r:id="rId9"/>
    <sheet name="6.ADICIO. PLAN GESTION INTEGRA " sheetId="61" r:id="rId10"/>
    <sheet name="LISTAS" sheetId="53" state="hidden" r:id="rId11"/>
    <sheet name="DATOS" sheetId="5"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3" hidden="1">'1. RIESGO CORRUPCIÓN '!$A$1:$BK$530</definedName>
    <definedName name="_xlnm._FilterDatabase" localSheetId="7" hidden="1">'4.MM ATENCIÓN CIUDADANO'!$A$1:$J$14</definedName>
    <definedName name="_xlnm._FilterDatabase" localSheetId="8" hidden="1">'5.TRANSPARENCIA ACC INFORMACIÓN'!$B$1:$Q$15</definedName>
    <definedName name="_xlnm._FilterDatabase" localSheetId="4" hidden="1">'2.RACIONALIZACIÓN DE TRAMIT'!$A$8:$W$30</definedName>
    <definedName name="_xlnm.Print_Area" localSheetId="1">'1. RIESGO CORRUPCIÓN Com'!$A$1:$BE$556</definedName>
    <definedName name="_xlnm.Print_Area" localSheetId="4">'2.RACIONALIZACIÓN DE TRAMIT'!$A$1:$R$9</definedName>
    <definedName name="_xlnm.Print_Area" localSheetId="5">'3. RENDICIÓN DE CUENTAS'!$A$1:$P$15</definedName>
    <definedName name="_xlnm.Print_Area" localSheetId="7">'4.MM ATENCIÓN CIUDADANO'!$A$1:$O$14</definedName>
    <definedName name="_xlnm.Print_Area" localSheetId="8">'5.TRANSPARENCIA ACC INFORMACIÓN'!$B$1:$Q$15</definedName>
    <definedName name="Estado" localSheetId="1">#REF!</definedName>
    <definedName name="Estado" localSheetId="0">#REF!</definedName>
    <definedName name="Estado" localSheetId="4">'2.RACIONALIZACIÓN DE TRAMIT'!#REF!</definedName>
    <definedName name="Estado" localSheetId="5">#REF!</definedName>
    <definedName name="Estado" localSheetId="7">'[1]2.RACIONALIZACIÓN DE TRAMITES '!$P$10:$P$39</definedName>
    <definedName name="Estado" localSheetId="8">'[2]2.RACIONALIZACIÓN DE TRAMITES '!$Q$10:$Q$62</definedName>
    <definedName name="Estado">#REF!</definedName>
    <definedName name="INTEGRIDAD" localSheetId="4">#REF!</definedName>
    <definedName name="INTEGRIDAD" localSheetId="5">#REF!</definedName>
    <definedName name="INTEGRIDAD" localSheetId="7">#REF!</definedName>
    <definedName name="INTEGRIDAD" localSheetId="8">#REF!</definedName>
    <definedName name="INTEGRIDAD">#REF!</definedName>
    <definedName name="_xlnm.Print_Titles" localSheetId="1">'1. RIESGO CORRUPCIÓN Com'!$1:$8</definedName>
    <definedName name="_xlnm.Print_Titles" localSheetId="0">'1. SEGUIMIENTO MRC '!$1:$2</definedName>
    <definedName name="_xlnm.Print_Titles" localSheetId="4">'2.RACIONALIZACIÓN DE TRAMIT'!$1:$9</definedName>
    <definedName name="_xlnm.Print_Titles" localSheetId="5">'3. RENDICIÓN DE CUENTAS'!$2:$4</definedName>
    <definedName name="_xlnm.Print_Titles" localSheetId="7">'4.MM ATENCIÓN CIUDADANO'!$1:$4</definedName>
    <definedName name="_xlnm.Print_Titles" localSheetId="8">'5.TRANSPARENCIA ACC INFORMACIÓN'!$1:$3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46" i="55" l="1"/>
  <c r="U345" i="55"/>
  <c r="U344" i="55"/>
  <c r="U343" i="55"/>
  <c r="U342" i="55"/>
  <c r="U341" i="55"/>
  <c r="U340" i="55"/>
  <c r="U194" i="55"/>
  <c r="U193" i="55"/>
  <c r="U192" i="55"/>
  <c r="U191" i="55"/>
  <c r="U190" i="55"/>
  <c r="U189" i="55"/>
  <c r="U188" i="55"/>
  <c r="U183" i="55"/>
  <c r="U182" i="55"/>
  <c r="U181" i="55"/>
  <c r="U180" i="55"/>
  <c r="U179" i="55"/>
  <c r="U178" i="55"/>
  <c r="U177" i="55"/>
  <c r="U164" i="55"/>
  <c r="U163" i="55"/>
  <c r="U162" i="55"/>
  <c r="U161" i="55"/>
  <c r="U160" i="55"/>
  <c r="U159" i="55"/>
  <c r="U158" i="55"/>
  <c r="U145" i="55"/>
  <c r="U144" i="55"/>
  <c r="U143" i="55"/>
  <c r="U142" i="55"/>
  <c r="U141" i="55"/>
  <c r="U140" i="55"/>
  <c r="U139" i="55"/>
  <c r="U335" i="55" l="1"/>
  <c r="U334" i="55"/>
  <c r="U333" i="55"/>
  <c r="U332" i="55"/>
  <c r="U331" i="55"/>
  <c r="U330" i="55"/>
  <c r="AL329" i="55"/>
  <c r="AK329" i="55"/>
  <c r="U329" i="55"/>
  <c r="M329" i="55"/>
  <c r="N329" i="55" s="1"/>
  <c r="V329" i="55" l="1"/>
  <c r="W329" i="55" s="1"/>
  <c r="Y329" i="55" s="1"/>
  <c r="Z329" i="55" s="1"/>
  <c r="AA329" i="55" s="1"/>
  <c r="AM329" i="55"/>
  <c r="AN329" i="55" s="1"/>
  <c r="O329" i="55"/>
  <c r="U240" i="55" l="1"/>
  <c r="U239" i="55"/>
  <c r="U238" i="55"/>
  <c r="U237" i="55"/>
  <c r="U236" i="55"/>
  <c r="U235" i="55"/>
  <c r="U234" i="55"/>
  <c r="M234" i="55"/>
  <c r="N234" i="55" s="1"/>
  <c r="V234" i="55" l="1"/>
  <c r="W234" i="55" s="1"/>
  <c r="Y234" i="55" s="1"/>
  <c r="Z234" i="55" s="1"/>
  <c r="O234" i="55"/>
  <c r="AM234" i="55"/>
  <c r="AA234" i="55" l="1"/>
  <c r="AH234" i="55" s="1"/>
  <c r="AK234" i="55" s="1"/>
  <c r="AN234" i="55" s="1"/>
  <c r="AL234" i="55" l="1"/>
  <c r="U232" i="55"/>
  <c r="U231" i="55"/>
  <c r="U230" i="55"/>
  <c r="U229" i="55"/>
  <c r="U228" i="55"/>
  <c r="U227" i="55"/>
  <c r="U226" i="55"/>
  <c r="U221" i="55"/>
  <c r="U220" i="55"/>
  <c r="U219" i="55"/>
  <c r="U218" i="55"/>
  <c r="U217" i="55"/>
  <c r="U216" i="55"/>
  <c r="U215" i="55"/>
  <c r="M215" i="55"/>
  <c r="N215" i="55" s="1"/>
  <c r="AM177" i="55"/>
  <c r="AL177" i="55"/>
  <c r="AM158" i="55"/>
  <c r="AN158" i="55" s="1"/>
  <c r="AL158" i="55"/>
  <c r="AM139" i="55"/>
  <c r="AL139" i="55"/>
  <c r="V226" i="55" l="1"/>
  <c r="W226" i="55" s="1"/>
  <c r="Y226" i="55" s="1"/>
  <c r="Z226" i="55" s="1"/>
  <c r="V215" i="55"/>
  <c r="W215" i="55" s="1"/>
  <c r="Y215" i="55" s="1"/>
  <c r="Z215" i="55" s="1"/>
  <c r="O215" i="55"/>
  <c r="AM215" i="55"/>
  <c r="AK177" i="55"/>
  <c r="AN177" i="55" s="1"/>
  <c r="AA215" i="55" l="1"/>
  <c r="AH215" i="55" s="1"/>
  <c r="AL215" i="55" s="1"/>
  <c r="AK215" i="55" l="1"/>
  <c r="AN215" i="55" s="1"/>
  <c r="AN436" i="55"/>
  <c r="M6" i="55"/>
  <c r="N6" i="55" s="1"/>
  <c r="U6" i="55"/>
  <c r="U7" i="55"/>
  <c r="U8" i="55"/>
  <c r="U9" i="55"/>
  <c r="U10" i="55"/>
  <c r="U11" i="55"/>
  <c r="U12" i="55"/>
  <c r="M25" i="55"/>
  <c r="N25" i="55" s="1"/>
  <c r="O25" i="55" s="1"/>
  <c r="U25" i="55"/>
  <c r="U26" i="55"/>
  <c r="U27" i="55"/>
  <c r="U28" i="55"/>
  <c r="U29" i="55"/>
  <c r="U30" i="55"/>
  <c r="U31" i="55"/>
  <c r="M44" i="55"/>
  <c r="N44" i="55" s="1"/>
  <c r="U44" i="55"/>
  <c r="U45" i="55"/>
  <c r="U46" i="55"/>
  <c r="U47" i="55"/>
  <c r="U48" i="55"/>
  <c r="U49" i="55"/>
  <c r="U50" i="55"/>
  <c r="M63" i="55"/>
  <c r="N63" i="55" s="1"/>
  <c r="O63" i="55" s="1"/>
  <c r="U63" i="55"/>
  <c r="U64" i="55"/>
  <c r="U65" i="55"/>
  <c r="U66" i="55"/>
  <c r="U67" i="55"/>
  <c r="U68" i="55"/>
  <c r="U69" i="55"/>
  <c r="M82" i="55"/>
  <c r="N82" i="55" s="1"/>
  <c r="U82" i="55"/>
  <c r="U83" i="55"/>
  <c r="U84" i="55"/>
  <c r="U85" i="55"/>
  <c r="U86" i="55"/>
  <c r="U87" i="55"/>
  <c r="U88" i="55"/>
  <c r="M101" i="55"/>
  <c r="N101" i="55" s="1"/>
  <c r="U101" i="55"/>
  <c r="U102" i="55"/>
  <c r="U103" i="55"/>
  <c r="U104" i="55"/>
  <c r="U105" i="55"/>
  <c r="U106" i="55"/>
  <c r="U107" i="55"/>
  <c r="U112" i="55"/>
  <c r="U113" i="55"/>
  <c r="U114" i="55"/>
  <c r="U115" i="55"/>
  <c r="U116" i="55"/>
  <c r="U117" i="55"/>
  <c r="U118" i="55"/>
  <c r="M120" i="55"/>
  <c r="N120" i="55" s="1"/>
  <c r="O120" i="55" s="1"/>
  <c r="U120" i="55"/>
  <c r="U121" i="55"/>
  <c r="U122" i="55"/>
  <c r="U123" i="55"/>
  <c r="U124" i="55"/>
  <c r="U125" i="55"/>
  <c r="U126" i="55"/>
  <c r="U131" i="55"/>
  <c r="U132" i="55"/>
  <c r="U133" i="55"/>
  <c r="U135" i="55"/>
  <c r="U136" i="55"/>
  <c r="U137" i="55"/>
  <c r="M196" i="55"/>
  <c r="N196" i="55" s="1"/>
  <c r="U196" i="55"/>
  <c r="U197" i="55"/>
  <c r="U198" i="55"/>
  <c r="U199" i="55"/>
  <c r="U200" i="55"/>
  <c r="U201" i="55"/>
  <c r="U202" i="55"/>
  <c r="U207" i="55"/>
  <c r="U208" i="55"/>
  <c r="U209" i="55"/>
  <c r="U210" i="55"/>
  <c r="U211" i="55"/>
  <c r="U212" i="55"/>
  <c r="U213" i="55"/>
  <c r="M253" i="55"/>
  <c r="N253" i="55" s="1"/>
  <c r="U253" i="55"/>
  <c r="U254" i="55"/>
  <c r="U255" i="55"/>
  <c r="U256" i="55"/>
  <c r="U257" i="55"/>
  <c r="U258" i="55"/>
  <c r="U259" i="55"/>
  <c r="U264" i="55"/>
  <c r="U265" i="55"/>
  <c r="U266" i="55"/>
  <c r="U267" i="55"/>
  <c r="U268" i="55"/>
  <c r="U269" i="55"/>
  <c r="U270" i="55"/>
  <c r="M291" i="55"/>
  <c r="N291" i="55" s="1"/>
  <c r="U291" i="55"/>
  <c r="U292" i="55"/>
  <c r="U293" i="55"/>
  <c r="U294" i="55"/>
  <c r="U295" i="55"/>
  <c r="U296" i="55"/>
  <c r="U297" i="55"/>
  <c r="U302" i="55"/>
  <c r="U303" i="55"/>
  <c r="U304" i="55"/>
  <c r="U305" i="55"/>
  <c r="U306" i="55"/>
  <c r="U307" i="55"/>
  <c r="U308" i="55"/>
  <c r="M417" i="55"/>
  <c r="N417" i="55" s="1"/>
  <c r="U417" i="55"/>
  <c r="U418" i="55"/>
  <c r="U419" i="55"/>
  <c r="U420" i="55"/>
  <c r="U421" i="55"/>
  <c r="U422" i="55"/>
  <c r="U423" i="55"/>
  <c r="U428" i="55"/>
  <c r="U429" i="55"/>
  <c r="U430" i="55"/>
  <c r="U431" i="55"/>
  <c r="U432" i="55"/>
  <c r="U433" i="55"/>
  <c r="U434" i="55"/>
  <c r="M512" i="55"/>
  <c r="N512" i="55" s="1"/>
  <c r="U512" i="55"/>
  <c r="U513" i="55"/>
  <c r="U514" i="55"/>
  <c r="U515" i="55"/>
  <c r="U516" i="55"/>
  <c r="U517" i="55"/>
  <c r="U518" i="55"/>
  <c r="AN139" i="55"/>
  <c r="R41" i="40"/>
  <c r="R40" i="40"/>
  <c r="R39" i="40"/>
  <c r="R38" i="40"/>
  <c r="R37" i="40"/>
  <c r="R36" i="40"/>
  <c r="R35" i="40"/>
  <c r="J35" i="40"/>
  <c r="K35" i="40" s="1"/>
  <c r="R571" i="40"/>
  <c r="R570" i="40"/>
  <c r="R569" i="40"/>
  <c r="R568" i="40"/>
  <c r="R567" i="40"/>
  <c r="R566" i="40"/>
  <c r="R565" i="40"/>
  <c r="R561" i="40"/>
  <c r="R560" i="40"/>
  <c r="R559" i="40"/>
  <c r="R558" i="40"/>
  <c r="R557" i="40"/>
  <c r="J557" i="40"/>
  <c r="K557" i="40" s="1"/>
  <c r="J9" i="40"/>
  <c r="K9" i="40" s="1"/>
  <c r="R9" i="40"/>
  <c r="R10" i="40"/>
  <c r="R11" i="40"/>
  <c r="R12" i="40"/>
  <c r="R13" i="40"/>
  <c r="R14" i="40"/>
  <c r="R15" i="40"/>
  <c r="J61" i="40"/>
  <c r="K61" i="40" s="1"/>
  <c r="L61" i="40" s="1"/>
  <c r="M61" i="40" s="1"/>
  <c r="R61" i="40"/>
  <c r="R62" i="40"/>
  <c r="R63" i="40"/>
  <c r="R64" i="40"/>
  <c r="R65" i="40"/>
  <c r="R66" i="40"/>
  <c r="R67" i="40"/>
  <c r="R69" i="40"/>
  <c r="R70" i="40"/>
  <c r="R71" i="40"/>
  <c r="R72" i="40"/>
  <c r="R73" i="40"/>
  <c r="R74" i="40"/>
  <c r="R75" i="40"/>
  <c r="J87" i="40"/>
  <c r="K87" i="40" s="1"/>
  <c r="R87" i="40"/>
  <c r="R88" i="40"/>
  <c r="R89" i="40"/>
  <c r="R90" i="40"/>
  <c r="R91" i="40"/>
  <c r="R92" i="40"/>
  <c r="R93" i="40"/>
  <c r="R95" i="40"/>
  <c r="R96" i="40"/>
  <c r="R97" i="40"/>
  <c r="R98" i="40"/>
  <c r="R99" i="40"/>
  <c r="R100" i="40"/>
  <c r="R101" i="40"/>
  <c r="J113" i="40"/>
  <c r="K113" i="40" s="1"/>
  <c r="AG113" i="40" s="1"/>
  <c r="R113" i="40"/>
  <c r="R114" i="40"/>
  <c r="R115" i="40"/>
  <c r="R116" i="40"/>
  <c r="R117" i="40"/>
  <c r="R118" i="40"/>
  <c r="R119" i="40"/>
  <c r="R121" i="40"/>
  <c r="R125" i="40"/>
  <c r="R129" i="40"/>
  <c r="R134" i="40"/>
  <c r="R139" i="40"/>
  <c r="R143" i="40"/>
  <c r="R147" i="40"/>
  <c r="R157" i="40"/>
  <c r="J165" i="40"/>
  <c r="K165" i="40" s="1"/>
  <c r="R165" i="40"/>
  <c r="R166" i="40"/>
  <c r="R167" i="40"/>
  <c r="R168" i="40"/>
  <c r="R169" i="40"/>
  <c r="R170" i="40"/>
  <c r="R171" i="40"/>
  <c r="R172" i="40"/>
  <c r="R173" i="40"/>
  <c r="R174" i="40"/>
  <c r="R175" i="40"/>
  <c r="R176" i="40"/>
  <c r="R177" i="40"/>
  <c r="R178" i="40"/>
  <c r="R179" i="40"/>
  <c r="R180" i="40"/>
  <c r="R181" i="40"/>
  <c r="R182" i="40"/>
  <c r="R183" i="40"/>
  <c r="R184" i="40"/>
  <c r="R185" i="40"/>
  <c r="R186" i="40"/>
  <c r="R187" i="40"/>
  <c r="R188" i="40"/>
  <c r="R189" i="40"/>
  <c r="R190" i="40"/>
  <c r="R191" i="40"/>
  <c r="R192" i="40"/>
  <c r="R193" i="40"/>
  <c r="R194" i="40"/>
  <c r="R195" i="40"/>
  <c r="R196" i="40"/>
  <c r="R197" i="40"/>
  <c r="R198" i="40"/>
  <c r="R199" i="40"/>
  <c r="R200" i="40"/>
  <c r="R201" i="40"/>
  <c r="R202" i="40"/>
  <c r="R203" i="40"/>
  <c r="R204" i="40"/>
  <c r="R205" i="40"/>
  <c r="R206" i="40"/>
  <c r="R207" i="40"/>
  <c r="R208" i="40"/>
  <c r="R209" i="40"/>
  <c r="R210" i="40"/>
  <c r="R211" i="40"/>
  <c r="R212" i="40"/>
  <c r="R213" i="40"/>
  <c r="J215" i="40"/>
  <c r="K215" i="40" s="1"/>
  <c r="R215" i="40"/>
  <c r="R218" i="40"/>
  <c r="R222" i="40"/>
  <c r="R225" i="40"/>
  <c r="R228" i="40"/>
  <c r="R231" i="40"/>
  <c r="R236" i="40"/>
  <c r="J242" i="40"/>
  <c r="K242" i="40" s="1"/>
  <c r="R242" i="40"/>
  <c r="R243" i="40"/>
  <c r="R244" i="40"/>
  <c r="R245" i="40"/>
  <c r="R246" i="40"/>
  <c r="R247" i="40"/>
  <c r="R248" i="40"/>
  <c r="R250" i="40"/>
  <c r="R251" i="40"/>
  <c r="R252" i="40"/>
  <c r="R253" i="40"/>
  <c r="R254" i="40"/>
  <c r="R255" i="40"/>
  <c r="R256" i="40"/>
  <c r="J268" i="40"/>
  <c r="K268" i="40" s="1"/>
  <c r="R268" i="40"/>
  <c r="R269" i="40"/>
  <c r="R270" i="40"/>
  <c r="R271" i="40"/>
  <c r="R272" i="40"/>
  <c r="R273" i="40"/>
  <c r="R274" i="40"/>
  <c r="R276" i="40"/>
  <c r="R277" i="40"/>
  <c r="R278" i="40"/>
  <c r="R279" i="40"/>
  <c r="R280" i="40"/>
  <c r="R281" i="40"/>
  <c r="R282" i="40"/>
  <c r="J294" i="40"/>
  <c r="K294" i="40" s="1"/>
  <c r="R294" i="40"/>
  <c r="R295" i="40"/>
  <c r="R296" i="40"/>
  <c r="R297" i="40"/>
  <c r="R298" i="40"/>
  <c r="R299" i="40"/>
  <c r="R300" i="40"/>
  <c r="R302" i="40"/>
  <c r="R303" i="40"/>
  <c r="R304" i="40"/>
  <c r="R305" i="40"/>
  <c r="R306" i="40"/>
  <c r="R307" i="40"/>
  <c r="R308" i="40"/>
  <c r="J320" i="40"/>
  <c r="K320" i="40" s="1"/>
  <c r="R320" i="40"/>
  <c r="R321" i="40"/>
  <c r="R322" i="40"/>
  <c r="R323" i="40"/>
  <c r="R324" i="40"/>
  <c r="R325" i="40"/>
  <c r="R326" i="40"/>
  <c r="R328" i="40"/>
  <c r="R329" i="40"/>
  <c r="R330" i="40"/>
  <c r="R331" i="40"/>
  <c r="R332" i="40"/>
  <c r="R333" i="40"/>
  <c r="R334" i="40"/>
  <c r="J346" i="40"/>
  <c r="K346" i="40" s="1"/>
  <c r="R346" i="40"/>
  <c r="R347" i="40"/>
  <c r="R348" i="40"/>
  <c r="R349" i="40"/>
  <c r="R350" i="40"/>
  <c r="R351" i="40"/>
  <c r="R352" i="40"/>
  <c r="R354" i="40"/>
  <c r="R355" i="40"/>
  <c r="R356" i="40"/>
  <c r="R357" i="40"/>
  <c r="R358" i="40"/>
  <c r="R359" i="40"/>
  <c r="R360" i="40"/>
  <c r="J372" i="40"/>
  <c r="K372" i="40" s="1"/>
  <c r="R372" i="40"/>
  <c r="R373" i="40"/>
  <c r="R374" i="40"/>
  <c r="R375" i="40"/>
  <c r="R376" i="40"/>
  <c r="R377" i="40"/>
  <c r="R378" i="40"/>
  <c r="R380" i="40"/>
  <c r="R381" i="40"/>
  <c r="R382" i="40"/>
  <c r="R383" i="40"/>
  <c r="R384" i="40"/>
  <c r="R385" i="40"/>
  <c r="R386" i="40"/>
  <c r="J398" i="40"/>
  <c r="K398" i="40" s="1"/>
  <c r="R398" i="40"/>
  <c r="R399" i="40"/>
  <c r="R400" i="40"/>
  <c r="R401" i="40"/>
  <c r="R402" i="40"/>
  <c r="R403" i="40"/>
  <c r="R404" i="40"/>
  <c r="R406" i="40"/>
  <c r="R407" i="40"/>
  <c r="R408" i="40"/>
  <c r="R409" i="40"/>
  <c r="R410" i="40"/>
  <c r="R411" i="40"/>
  <c r="R412" i="40"/>
  <c r="J424" i="40"/>
  <c r="K424" i="40" s="1"/>
  <c r="R424" i="40"/>
  <c r="R425" i="40"/>
  <c r="R426" i="40"/>
  <c r="R427" i="40"/>
  <c r="R428" i="40"/>
  <c r="R429" i="40"/>
  <c r="R430" i="40"/>
  <c r="R432" i="40"/>
  <c r="R433" i="40"/>
  <c r="R434" i="40"/>
  <c r="R435" i="40"/>
  <c r="R436" i="40"/>
  <c r="R437" i="40"/>
  <c r="R438" i="40"/>
  <c r="J450" i="40"/>
  <c r="K450" i="40" s="1"/>
  <c r="R450" i="40"/>
  <c r="R451" i="40"/>
  <c r="R452" i="40"/>
  <c r="R453" i="40"/>
  <c r="R454" i="40"/>
  <c r="R455" i="40"/>
  <c r="R456" i="40"/>
  <c r="R458" i="40"/>
  <c r="R459" i="40"/>
  <c r="R460" i="40"/>
  <c r="R461" i="40"/>
  <c r="R462" i="40"/>
  <c r="R463" i="40"/>
  <c r="R464" i="40"/>
  <c r="J476" i="40"/>
  <c r="K476" i="40" s="1"/>
  <c r="R476" i="40"/>
  <c r="R477" i="40"/>
  <c r="R478" i="40"/>
  <c r="R479" i="40"/>
  <c r="R480" i="40"/>
  <c r="R481" i="40"/>
  <c r="R482" i="40"/>
  <c r="R484" i="40"/>
  <c r="R485" i="40"/>
  <c r="R486" i="40"/>
  <c r="R487" i="40"/>
  <c r="R488" i="40"/>
  <c r="R489" i="40"/>
  <c r="R490" i="40"/>
  <c r="J502" i="40"/>
  <c r="K502" i="40" s="1"/>
  <c r="R502" i="40"/>
  <c r="R503" i="40"/>
  <c r="R504" i="40"/>
  <c r="R505" i="40"/>
  <c r="R506" i="40"/>
  <c r="R507" i="40"/>
  <c r="R508" i="40"/>
  <c r="R517" i="40"/>
  <c r="R518" i="40"/>
  <c r="R519" i="40"/>
  <c r="R520" i="40"/>
  <c r="R521" i="40"/>
  <c r="R522" i="40"/>
  <c r="R523" i="40"/>
  <c r="R524" i="40"/>
  <c r="J531" i="40"/>
  <c r="K531" i="40" s="1"/>
  <c r="R531" i="40"/>
  <c r="R532" i="40"/>
  <c r="R533" i="40"/>
  <c r="R534" i="40"/>
  <c r="R535" i="40"/>
  <c r="R536" i="40"/>
  <c r="R539" i="40"/>
  <c r="R540" i="40"/>
  <c r="R541" i="40"/>
  <c r="R542" i="40"/>
  <c r="R543" i="40"/>
  <c r="R544" i="40"/>
  <c r="R545" i="40"/>
  <c r="F18" i="5"/>
  <c r="L25" i="5"/>
  <c r="S302" i="40" l="1"/>
  <c r="T302" i="40" s="1"/>
  <c r="V302" i="40" s="1"/>
  <c r="S113" i="40"/>
  <c r="T113" i="40" s="1"/>
  <c r="V113" i="40" s="1"/>
  <c r="W113" i="40" s="1"/>
  <c r="X113" i="40" s="1"/>
  <c r="AB113" i="40" s="1"/>
  <c r="S268" i="40"/>
  <c r="T268" i="40" s="1"/>
  <c r="V268" i="40" s="1"/>
  <c r="W268" i="40" s="1"/>
  <c r="S69" i="40"/>
  <c r="T69" i="40" s="1"/>
  <c r="V69" i="40" s="1"/>
  <c r="W69" i="40" s="1"/>
  <c r="S193" i="40"/>
  <c r="T193" i="40" s="1"/>
  <c r="V193" i="40" s="1"/>
  <c r="W193" i="40" s="1"/>
  <c r="S61" i="40"/>
  <c r="T61" i="40" s="1"/>
  <c r="V61" i="40" s="1"/>
  <c r="W61" i="40" s="1"/>
  <c r="S186" i="40"/>
  <c r="T186" i="40" s="1"/>
  <c r="V186" i="40" s="1"/>
  <c r="W186" i="40" s="1"/>
  <c r="S215" i="40"/>
  <c r="T215" i="40" s="1"/>
  <c r="V215" i="40" s="1"/>
  <c r="W215" i="40" s="1"/>
  <c r="X215" i="40" s="1"/>
  <c r="AB215" i="40" s="1"/>
  <c r="AE215" i="40" s="1"/>
  <c r="S276" i="40"/>
  <c r="T276" i="40" s="1"/>
  <c r="V276" i="40" s="1"/>
  <c r="W276" i="40" s="1"/>
  <c r="S242" i="40"/>
  <c r="T242" i="40" s="1"/>
  <c r="V242" i="40" s="1"/>
  <c r="W242" i="40" s="1"/>
  <c r="S179" i="40"/>
  <c r="T179" i="40" s="1"/>
  <c r="V179" i="40" s="1"/>
  <c r="W179" i="40" s="1"/>
  <c r="S121" i="40"/>
  <c r="T121" i="40" s="1"/>
  <c r="V121" i="40" s="1"/>
  <c r="W121" i="40" s="1"/>
  <c r="X121" i="40" s="1"/>
  <c r="S406" i="40"/>
  <c r="T406" i="40" s="1"/>
  <c r="V406" i="40" s="1"/>
  <c r="S354" i="40"/>
  <c r="T354" i="40" s="1"/>
  <c r="V354" i="40" s="1"/>
  <c r="W354" i="40" s="1"/>
  <c r="S346" i="40"/>
  <c r="T346" i="40" s="1"/>
  <c r="V346" i="40" s="1"/>
  <c r="W346" i="40" s="1"/>
  <c r="S250" i="40"/>
  <c r="T250" i="40" s="1"/>
  <c r="V250" i="40" s="1"/>
  <c r="W250" i="40" s="1"/>
  <c r="S207" i="40"/>
  <c r="T207" i="40" s="1"/>
  <c r="V207" i="40" s="1"/>
  <c r="W207" i="40" s="1"/>
  <c r="S398" i="40"/>
  <c r="T398" i="40" s="1"/>
  <c r="V398" i="40" s="1"/>
  <c r="W398" i="40" s="1"/>
  <c r="X398" i="40" s="1"/>
  <c r="AB398" i="40" s="1"/>
  <c r="AE398" i="40" s="1"/>
  <c r="L372" i="40"/>
  <c r="M372" i="40" s="1"/>
  <c r="AG372" i="40"/>
  <c r="AM101" i="55"/>
  <c r="O101" i="55"/>
  <c r="O82" i="55"/>
  <c r="AM82" i="55"/>
  <c r="AM417" i="55"/>
  <c r="O417" i="55"/>
  <c r="AM6" i="55"/>
  <c r="O6" i="55"/>
  <c r="AM512" i="55"/>
  <c r="O512" i="55"/>
  <c r="AM44" i="55"/>
  <c r="O44" i="55"/>
  <c r="O291" i="55"/>
  <c r="AM291" i="55"/>
  <c r="AM196" i="55"/>
  <c r="O196" i="55"/>
  <c r="P196" i="55" s="1"/>
  <c r="AM253" i="55"/>
  <c r="O253" i="55"/>
  <c r="AM63" i="55"/>
  <c r="AM25" i="55"/>
  <c r="AM120" i="55"/>
  <c r="S484" i="40"/>
  <c r="T484" i="40" s="1"/>
  <c r="V484" i="40" s="1"/>
  <c r="S476" i="40"/>
  <c r="T476" i="40" s="1"/>
  <c r="V476" i="40" s="1"/>
  <c r="W476" i="40" s="1"/>
  <c r="X476" i="40" s="1"/>
  <c r="AB476" i="40" s="1"/>
  <c r="AG242" i="40"/>
  <c r="L242" i="40"/>
  <c r="AG268" i="40"/>
  <c r="L268" i="40"/>
  <c r="M268" i="40" s="1"/>
  <c r="AG294" i="40"/>
  <c r="L294" i="40"/>
  <c r="M294" i="40" s="1"/>
  <c r="AG320" i="40"/>
  <c r="L320" i="40"/>
  <c r="M320" i="40" s="1"/>
  <c r="S557" i="40"/>
  <c r="T557" i="40" s="1"/>
  <c r="V557" i="40" s="1"/>
  <c r="W557" i="40" s="1"/>
  <c r="S565" i="40"/>
  <c r="T565" i="40" s="1"/>
  <c r="V565" i="40" s="1"/>
  <c r="W565" i="40" s="1"/>
  <c r="S539" i="40"/>
  <c r="T539" i="40" s="1"/>
  <c r="V539" i="40" s="1"/>
  <c r="W539" i="40" s="1"/>
  <c r="S294" i="40"/>
  <c r="T294" i="40" s="1"/>
  <c r="V294" i="40" s="1"/>
  <c r="W294" i="40" s="1"/>
  <c r="X294" i="40" s="1"/>
  <c r="AB294" i="40" s="1"/>
  <c r="AF294" i="40" s="1"/>
  <c r="AG9" i="40"/>
  <c r="L9" i="40"/>
  <c r="L424" i="40"/>
  <c r="M424" i="40" s="1"/>
  <c r="AG424" i="40"/>
  <c r="L215" i="40"/>
  <c r="M215" i="40" s="1"/>
  <c r="AG215" i="40"/>
  <c r="AG450" i="40"/>
  <c r="L450" i="40"/>
  <c r="M450" i="40" s="1"/>
  <c r="L165" i="40"/>
  <c r="AG165" i="40"/>
  <c r="L531" i="40"/>
  <c r="M531" i="40" s="1"/>
  <c r="AG531" i="40"/>
  <c r="S502" i="40"/>
  <c r="T502" i="40" s="1"/>
  <c r="V502" i="40" s="1"/>
  <c r="W502" i="40" s="1"/>
  <c r="S87" i="40"/>
  <c r="T87" i="40" s="1"/>
  <c r="V87" i="40" s="1"/>
  <c r="W87" i="40" s="1"/>
  <c r="S432" i="40"/>
  <c r="T432" i="40" s="1"/>
  <c r="V432" i="40" s="1"/>
  <c r="S320" i="40"/>
  <c r="T320" i="40" s="1"/>
  <c r="V320" i="40" s="1"/>
  <c r="W320" i="40" s="1"/>
  <c r="V264" i="55"/>
  <c r="W264" i="55" s="1"/>
  <c r="Y264" i="55" s="1"/>
  <c r="Z264" i="55" s="1"/>
  <c r="V207" i="55"/>
  <c r="W207" i="55" s="1"/>
  <c r="Y207" i="55" s="1"/>
  <c r="Z207" i="55" s="1"/>
  <c r="V131" i="55"/>
  <c r="W131" i="55" s="1"/>
  <c r="Y131" i="55" s="1"/>
  <c r="Z131" i="55" s="1"/>
  <c r="V101" i="55"/>
  <c r="W101" i="55" s="1"/>
  <c r="Y101" i="55" s="1"/>
  <c r="Z101" i="55" s="1"/>
  <c r="V82" i="55"/>
  <c r="W82" i="55" s="1"/>
  <c r="Y82" i="55" s="1"/>
  <c r="Z82" i="55" s="1"/>
  <c r="V63" i="55"/>
  <c r="W63" i="55" s="1"/>
  <c r="Y63" i="55" s="1"/>
  <c r="Z63" i="55" s="1"/>
  <c r="V44" i="55"/>
  <c r="W44" i="55" s="1"/>
  <c r="Y44" i="55" s="1"/>
  <c r="Z44" i="55" s="1"/>
  <c r="AA44" i="55" s="1"/>
  <c r="AH44" i="55" s="1"/>
  <c r="S372" i="40"/>
  <c r="T372" i="40" s="1"/>
  <c r="V372" i="40" s="1"/>
  <c r="W372" i="40" s="1"/>
  <c r="AF113" i="40"/>
  <c r="AE113" i="40"/>
  <c r="AH113" i="40" s="1"/>
  <c r="AF476" i="40"/>
  <c r="AE476" i="40"/>
  <c r="L113" i="40"/>
  <c r="L502" i="40"/>
  <c r="M502" i="40" s="1"/>
  <c r="AG502" i="40"/>
  <c r="S458" i="40"/>
  <c r="T458" i="40" s="1"/>
  <c r="V458" i="40" s="1"/>
  <c r="S424" i="40"/>
  <c r="T424" i="40" s="1"/>
  <c r="V424" i="40" s="1"/>
  <c r="W424" i="40" s="1"/>
  <c r="X424" i="40" s="1"/>
  <c r="AB424" i="40" s="1"/>
  <c r="AG557" i="40"/>
  <c r="L557" i="40"/>
  <c r="M557" i="40" s="1"/>
  <c r="S517" i="40"/>
  <c r="T517" i="40" s="1"/>
  <c r="V517" i="40" s="1"/>
  <c r="W517" i="40" s="1"/>
  <c r="L87" i="40"/>
  <c r="AG87" i="40"/>
  <c r="AG35" i="40"/>
  <c r="L35" i="40"/>
  <c r="V512" i="55"/>
  <c r="W512" i="55" s="1"/>
  <c r="Y512" i="55" s="1"/>
  <c r="Z512" i="55" s="1"/>
  <c r="S450" i="40"/>
  <c r="T450" i="40" s="1"/>
  <c r="V450" i="40" s="1"/>
  <c r="W450" i="40" s="1"/>
  <c r="X450" i="40" s="1"/>
  <c r="AB450" i="40" s="1"/>
  <c r="AG476" i="40"/>
  <c r="L476" i="40"/>
  <c r="M476" i="40" s="1"/>
  <c r="S95" i="40"/>
  <c r="T95" i="40" s="1"/>
  <c r="V95" i="40" s="1"/>
  <c r="W95" i="40" s="1"/>
  <c r="S9" i="40"/>
  <c r="T9" i="40" s="1"/>
  <c r="V9" i="40" s="1"/>
  <c r="W9" i="40" s="1"/>
  <c r="X9" i="40" s="1"/>
  <c r="AB9" i="40" s="1"/>
  <c r="AI61" i="40"/>
  <c r="AG61" i="40"/>
  <c r="AG346" i="40"/>
  <c r="L346" i="40"/>
  <c r="M346" i="40" s="1"/>
  <c r="S531" i="40"/>
  <c r="T531" i="40" s="1"/>
  <c r="V531" i="40" s="1"/>
  <c r="W531" i="40" s="1"/>
  <c r="S328" i="40"/>
  <c r="T328" i="40" s="1"/>
  <c r="V328" i="40" s="1"/>
  <c r="W328" i="40" s="1"/>
  <c r="S200" i="40"/>
  <c r="T200" i="40" s="1"/>
  <c r="V200" i="40" s="1"/>
  <c r="W200" i="40" s="1"/>
  <c r="S172" i="40"/>
  <c r="T172" i="40" s="1"/>
  <c r="V172" i="40" s="1"/>
  <c r="W172" i="40" s="1"/>
  <c r="S165" i="40"/>
  <c r="T165" i="40" s="1"/>
  <c r="V165" i="40" s="1"/>
  <c r="W165" i="40" s="1"/>
  <c r="S35" i="40"/>
  <c r="T35" i="40" s="1"/>
  <c r="V35" i="40" s="1"/>
  <c r="W35" i="40" s="1"/>
  <c r="X35" i="40" s="1"/>
  <c r="AB35" i="40" s="1"/>
  <c r="L398" i="40"/>
  <c r="M398" i="40" s="1"/>
  <c r="AG398" i="40"/>
  <c r="S380" i="40"/>
  <c r="T380" i="40" s="1"/>
  <c r="V380" i="40" s="1"/>
  <c r="W380" i="40" s="1"/>
  <c r="V428" i="55"/>
  <c r="W428" i="55" s="1"/>
  <c r="Y428" i="55" s="1"/>
  <c r="Z428" i="55" s="1"/>
  <c r="V417" i="55"/>
  <c r="W417" i="55" s="1"/>
  <c r="Y417" i="55" s="1"/>
  <c r="Z417" i="55" s="1"/>
  <c r="V302" i="55"/>
  <c r="W302" i="55" s="1"/>
  <c r="Y302" i="55" s="1"/>
  <c r="Z302" i="55" s="1"/>
  <c r="V291" i="55"/>
  <c r="W291" i="55" s="1"/>
  <c r="Y291" i="55" s="1"/>
  <c r="Z291" i="55" s="1"/>
  <c r="V253" i="55"/>
  <c r="W253" i="55" s="1"/>
  <c r="Y253" i="55" s="1"/>
  <c r="Z253" i="55" s="1"/>
  <c r="V196" i="55"/>
  <c r="W196" i="55" s="1"/>
  <c r="Y196" i="55" s="1"/>
  <c r="Z196" i="55" s="1"/>
  <c r="V120" i="55"/>
  <c r="W120" i="55" s="1"/>
  <c r="Y120" i="55" s="1"/>
  <c r="Z120" i="55" s="1"/>
  <c r="V112" i="55"/>
  <c r="W112" i="55" s="1"/>
  <c r="Y112" i="55" s="1"/>
  <c r="Z112" i="55" s="1"/>
  <c r="V25" i="55"/>
  <c r="W25" i="55" s="1"/>
  <c r="Y25" i="55" s="1"/>
  <c r="Z25" i="55" s="1"/>
  <c r="V6" i="55"/>
  <c r="W6" i="55" s="1"/>
  <c r="Y6" i="55" s="1"/>
  <c r="Z6" i="55" s="1"/>
  <c r="X372" i="40" l="1"/>
  <c r="AB372" i="40" s="1"/>
  <c r="X320" i="40"/>
  <c r="AB320" i="40" s="1"/>
  <c r="X346" i="40"/>
  <c r="AB346" i="40" s="1"/>
  <c r="AF346" i="40" s="1"/>
  <c r="AA120" i="55"/>
  <c r="X531" i="40"/>
  <c r="AB531" i="40" s="1"/>
  <c r="X268" i="40"/>
  <c r="AB268" i="40" s="1"/>
  <c r="AF268" i="40"/>
  <c r="AE268" i="40"/>
  <c r="AH268" i="40" s="1"/>
  <c r="AI268" i="40" s="1"/>
  <c r="AA101" i="55"/>
  <c r="AH101" i="55" s="1"/>
  <c r="AL101" i="55" s="1"/>
  <c r="AA82" i="55"/>
  <c r="AE346" i="40"/>
  <c r="X87" i="40"/>
  <c r="AB87" i="40" s="1"/>
  <c r="AE87" i="40" s="1"/>
  <c r="AH87" i="40" s="1"/>
  <c r="X61" i="40"/>
  <c r="AB61" i="40" s="1"/>
  <c r="AE61" i="40" s="1"/>
  <c r="AH61" i="40" s="1"/>
  <c r="AA63" i="55"/>
  <c r="AH63" i="55" s="1"/>
  <c r="AK63" i="55" s="1"/>
  <c r="AN63" i="55" s="1"/>
  <c r="AA196" i="55"/>
  <c r="AH196" i="55" s="1"/>
  <c r="AK196" i="55" s="1"/>
  <c r="AN196" i="55" s="1"/>
  <c r="AI215" i="40"/>
  <c r="AF398" i="40"/>
  <c r="X242" i="40"/>
  <c r="AB242" i="40" s="1"/>
  <c r="AE242" i="40" s="1"/>
  <c r="AH242" i="40" s="1"/>
  <c r="AH215" i="40"/>
  <c r="X502" i="40"/>
  <c r="AB502" i="40" s="1"/>
  <c r="AE502" i="40" s="1"/>
  <c r="AH502" i="40" s="1"/>
  <c r="AI502" i="40" s="1"/>
  <c r="AE294" i="40"/>
  <c r="AH294" i="40" s="1"/>
  <c r="AI294" i="40" s="1"/>
  <c r="AF215" i="40"/>
  <c r="AA253" i="55"/>
  <c r="AH253" i="55" s="1"/>
  <c r="AK253" i="55" s="1"/>
  <c r="AN253" i="55" s="1"/>
  <c r="AI242" i="40"/>
  <c r="M242" i="40"/>
  <c r="AA512" i="55"/>
  <c r="AH512" i="55" s="1"/>
  <c r="AK512" i="55" s="1"/>
  <c r="AN512" i="55" s="1"/>
  <c r="X557" i="40"/>
  <c r="AB557" i="40" s="1"/>
  <c r="AA291" i="55"/>
  <c r="AH291" i="55" s="1"/>
  <c r="AL291" i="55" s="1"/>
  <c r="AH476" i="40"/>
  <c r="AI476" i="40" s="1"/>
  <c r="AA417" i="55"/>
  <c r="AH417" i="55" s="1"/>
  <c r="AK417" i="55" s="1"/>
  <c r="AN417" i="55" s="1"/>
  <c r="AI9" i="40"/>
  <c r="M9" i="40"/>
  <c r="M165" i="40"/>
  <c r="AI165" i="40"/>
  <c r="AK82" i="55"/>
  <c r="AN82" i="55" s="1"/>
  <c r="AL82" i="55"/>
  <c r="AK101" i="55"/>
  <c r="AN101" i="55" s="1"/>
  <c r="AE320" i="40"/>
  <c r="AH320" i="40" s="1"/>
  <c r="AI320" i="40" s="1"/>
  <c r="AF320" i="40"/>
  <c r="AF372" i="40"/>
  <c r="AE372" i="40"/>
  <c r="AH372" i="40" s="1"/>
  <c r="AI372" i="40" s="1"/>
  <c r="AF35" i="40"/>
  <c r="AE35" i="40"/>
  <c r="AH35" i="40" s="1"/>
  <c r="AE9" i="40"/>
  <c r="AH9" i="40" s="1"/>
  <c r="AF9" i="40"/>
  <c r="AL44" i="55"/>
  <c r="AK44" i="55"/>
  <c r="AN44" i="55" s="1"/>
  <c r="AA6" i="55"/>
  <c r="AH6" i="55" s="1"/>
  <c r="AL120" i="55"/>
  <c r="AK120" i="55"/>
  <c r="AN120" i="55" s="1"/>
  <c r="X165" i="40"/>
  <c r="AB165" i="40" s="1"/>
  <c r="AE531" i="40"/>
  <c r="AH531" i="40" s="1"/>
  <c r="AI531" i="40" s="1"/>
  <c r="AF531" i="40"/>
  <c r="M87" i="40"/>
  <c r="AI87" i="40"/>
  <c r="AH398" i="40"/>
  <c r="AI398" i="40" s="1"/>
  <c r="AH346" i="40"/>
  <c r="AI346" i="40" s="1"/>
  <c r="M35" i="40"/>
  <c r="AI35" i="40"/>
  <c r="AA25" i="55"/>
  <c r="AH25" i="55" s="1"/>
  <c r="AF450" i="40"/>
  <c r="AE450" i="40"/>
  <c r="AH450" i="40" s="1"/>
  <c r="AI450" i="40" s="1"/>
  <c r="AE424" i="40"/>
  <c r="AH424" i="40" s="1"/>
  <c r="AI424" i="40" s="1"/>
  <c r="AF424" i="40"/>
  <c r="M113" i="40"/>
  <c r="AI113" i="40"/>
  <c r="AF61" i="40" l="1"/>
  <c r="AL63" i="55"/>
  <c r="AL512" i="55"/>
  <c r="AL417" i="55"/>
  <c r="AL196" i="55"/>
  <c r="AF87" i="40"/>
  <c r="AF502" i="40"/>
  <c r="AF242" i="40"/>
  <c r="AL253" i="55"/>
  <c r="AK291" i="55"/>
  <c r="AN291" i="55" s="1"/>
  <c r="AF557" i="40"/>
  <c r="AE557" i="40"/>
  <c r="AH557" i="40" s="1"/>
  <c r="AI557" i="40" s="1"/>
  <c r="AE165" i="40"/>
  <c r="AH165" i="40" s="1"/>
  <c r="AF165" i="40"/>
  <c r="AL25" i="55"/>
  <c r="AK25" i="55"/>
  <c r="AN25" i="55" s="1"/>
  <c r="AL6" i="55"/>
  <c r="AK6" i="55"/>
  <c r="AN6" i="5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tc={ADF0DD6C-EA49-419B-9064-AD3EBA92CBBE}</author>
    <author>tc={FDA11B17-B1AA-4E35-9EBB-E5C4E39D67ED}</author>
  </authors>
  <commentList>
    <comment ref="C4" authorId="0" shapeId="0" xr:uid="{ADF0DD6C-EA49-419B-9064-AD3EBA92CBBE}">
      <text>
        <t>[Threaded comment]
Your version of Excel allows you to read this threaded comment; however, any edits to it will get removed if the file is opened in a newer version of Excel. Learn more: https://go.microsoft.com/fwlink/?linkid=870924
Comment:
    Políticos, Economicos y Financieros, Sociales y Culturales, Tecnológicos, Ambientales, Legales y Reglamentarios</t>
      </text>
    </comment>
    <comment ref="D390" authorId="1" shapeId="0" xr:uid="{FDA11B17-B1AA-4E35-9EBB-E5C4E39D67ED}">
      <text>
        <t>[Threaded comment]
Your version of Excel allows you to read this threaded comment; however, any edits to it will get removed if the file is opened in a newer version of Excel. Learn more: https://go.microsoft.com/fwlink/?linkid=870924
Comment:
    Según la metodologia se debe tener en cuenta  que de las amenazas y debilidades del proceso salen las causas de los riesgos y los riesgos. Si bien se identifican de manera general los factores externos e internos en la matriz se presentan los priorizados para trabajar durante la vigencia 2023. Tener en cuenta la relacion AMENAZA O DEBILIDAD-CAUSA- RIESGO- ACTIVIDAD DE CONTROL-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I9" authorId="0" shapeId="0" xr:uid="{00000000-0006-0000-0800-000001000000}">
      <text>
        <r>
          <rPr>
            <b/>
            <sz val="9"/>
            <color indexed="81"/>
            <rFont val="Tahoma"/>
            <family val="2"/>
          </rPr>
          <t>Identifique el tipo de racionalización:
1. Normativa.
2. Administrativa.
3. Tecnologica.</t>
        </r>
        <r>
          <rPr>
            <sz val="9"/>
            <color indexed="81"/>
            <rFont val="Tahoma"/>
            <family val="2"/>
          </rPr>
          <t xml:space="preserve">
</t>
        </r>
      </text>
    </comment>
  </commentList>
</comments>
</file>

<file path=xl/sharedStrings.xml><?xml version="1.0" encoding="utf-8"?>
<sst xmlns="http://schemas.openxmlformats.org/spreadsheetml/2006/main" count="5589" uniqueCount="1237">
  <si>
    <t xml:space="preserve">COMPONENTE  1. SEGUIMIENTO AL MAPA DE RIESGOS DE CORRUPCIÓN 2023
 </t>
  </si>
  <si>
    <t>SEGUIMIENTO CUATRIMESTRE PAAC 2023</t>
  </si>
  <si>
    <t>SEGUIMIENTO OFICINA DE CONTROL INTERNO</t>
  </si>
  <si>
    <t>SUBCOMPONENTE</t>
  </si>
  <si>
    <t>ACTIVIDADES</t>
  </si>
  <si>
    <t>META O PRODUCTO</t>
  </si>
  <si>
    <t>TIPO DE META (Sumatoria/ Porcentaje de ejecución por cuatrimestre (Demanda ))</t>
  </si>
  <si>
    <t>META 1er CUATRIMESTRE</t>
  </si>
  <si>
    <t>META 2do CUATRIMESTRE</t>
  </si>
  <si>
    <t>META 3er CUATRIMESTRE</t>
  </si>
  <si>
    <t>INDICADOR</t>
  </si>
  <si>
    <t>RESPONSABLE</t>
  </si>
  <si>
    <t>FECHA</t>
  </si>
  <si>
    <t>% DE  AVANCE</t>
  </si>
  <si>
    <t>ACTIVIDADES ADELANTADAS</t>
  </si>
  <si>
    <t>EFECTOS LOGRADOS</t>
  </si>
  <si>
    <t>DESCRIPCIÓN DE LAS EVIDENCIAS</t>
  </si>
  <si>
    <t>Subcomponente
/proceso 1
Política de Administración de Riesgos</t>
  </si>
  <si>
    <t xml:space="preserve">
1.1</t>
  </si>
  <si>
    <t>Difundir la política de administración de riesgos</t>
  </si>
  <si>
    <t>Tres (3) Comunicaciones internas para difundir política de administración de riesgos.</t>
  </si>
  <si>
    <t>Sumatoria</t>
  </si>
  <si>
    <t>Nombre: Comunicaciones internas para difundir polìtica de administración de riesgos. 
Formula: Sumatoria de comunicaciones internas para difundir política de administración de riesgos.</t>
  </si>
  <si>
    <t>Jefe Oficina Asesora de Planeación y
Líderes de procesos</t>
  </si>
  <si>
    <t>Subcomponente
/proceso 2
Construcción del Mapa de Riesgos de Corrupción</t>
  </si>
  <si>
    <t>2.1</t>
  </si>
  <si>
    <t>Realizar taller con funcionarios y contratistas de los procesos para la construcción del  mapa de riesgos de corrupción 2024</t>
  </si>
  <si>
    <t>Un  (1) taller con orientaciones para la construcción del mapa de riesgos de corrupción 2024</t>
  </si>
  <si>
    <t>Nombre: Taller realizado sobre mapa de riesgos de corrupción 2024
Fórmula: taller realizado</t>
  </si>
  <si>
    <t>Jefe oficina asesora de Planeación
Procesos SED</t>
  </si>
  <si>
    <t>2.2</t>
  </si>
  <si>
    <t>Consolidar el borrador mapa de riesgo de corrupción 2024</t>
  </si>
  <si>
    <t>Un (1) Documento con borrador mapa de riesgos de corrupción 2024 consolidado</t>
  </si>
  <si>
    <t>Nombre : Mapa de riesgos de corrupción 2024 consolidado
Fórmula: Un Documento Mapa de riesgos de corrupción 2024 consolidado</t>
  </si>
  <si>
    <t>Jefe Oficina Asesora 
Planeación
Líderes de procesos</t>
  </si>
  <si>
    <t>Subcomponente
/proceso 3
Consulta y divulgación</t>
  </si>
  <si>
    <t>3.1</t>
  </si>
  <si>
    <t>Socializar la publicación  del borrador del Mapa de Riesgos de Corrupción 2024 en página web SED</t>
  </si>
  <si>
    <t>Una (1) socialización de la publicación del borrador del Mapa de Riesgos de Corrupción 2024 en página web SED</t>
  </si>
  <si>
    <t>Nombre: Socializacion  de la publicación del borrador del Mapa de Riesgos de Corrupción 2024  en la página de la SED
Fórmula: Un  documento Mapa de riesgos de corrupción 2024 borrador socializado en página web SED</t>
  </si>
  <si>
    <t>Jefe oficina Asesora de Planeación y Jefe de Oficina Asesora de Comunicación
y Prensa</t>
  </si>
  <si>
    <t>3.2</t>
  </si>
  <si>
    <t>Publicar el Mapa de Riesgos de Corrupción definitivo en la página web de la SED</t>
  </si>
  <si>
    <t>Un (1) Mapa de Riesgos de Corrupción definitivo publicado</t>
  </si>
  <si>
    <t>Nombre: Publicación mapa de riesgos de corrupción 
Fórmula: Mapa de Riesgos de Corrupción  definitivo Publicado en la Página de la SED</t>
  </si>
  <si>
    <t>Jefe oficina asesora de planeación y Jefe de Oficina Asesora de Comunicación y Prensa</t>
  </si>
  <si>
    <t>3.3</t>
  </si>
  <si>
    <t>Divulgar   por diferentes medios el Plan Anticorrupción y de Atención al Ciudadano  a sus grupos de valor y a la ciudadanía. Se va a realizar minimo una divulgación por cada versión del PAAC.</t>
  </si>
  <si>
    <t>Utilizar diferentes medios de comunicación  como (web, intranet, correo electrónico o comunicaciones) para divulgar el PACC</t>
  </si>
  <si>
    <t>Porcentaje</t>
  </si>
  <si>
    <t>Nombre: acciones de divulgación realizadas 
Formula: Número de acciones de divulgacion  realizadas por cada versión del PAAC</t>
  </si>
  <si>
    <t>Jefe Oficina Asesora de Planeación/Oficina Asesora de Comunicación y Prensa</t>
  </si>
  <si>
    <r>
      <rPr>
        <b/>
        <sz val="8"/>
        <rFont val="Arial"/>
        <family val="2"/>
      </rPr>
      <t xml:space="preserve">Subcomponente
/proceso 4
</t>
    </r>
    <r>
      <rPr>
        <sz val="8"/>
        <rFont val="Arial"/>
        <family val="2"/>
      </rPr>
      <t>Monitoreo o revisión</t>
    </r>
  </si>
  <si>
    <t>4.1</t>
  </si>
  <si>
    <t xml:space="preserve">Realizar monitoreo al riesgo de
corrupción </t>
  </si>
  <si>
    <t>Tres (3) monitoreos anuales a los riesgos de
corrupción</t>
  </si>
  <si>
    <t>Nombre: Monitoreo llevados a cabo
Fórmula: cantidad de monitoreos realizados al mapa de riesgos de corrupción</t>
  </si>
  <si>
    <t>Líder de cada proceso</t>
  </si>
  <si>
    <r>
      <rPr>
        <b/>
        <sz val="8"/>
        <rFont val="Arial"/>
        <family val="2"/>
      </rPr>
      <t xml:space="preserve">Subcomponente
/proceso 5
 </t>
    </r>
    <r>
      <rPr>
        <sz val="8"/>
        <rFont val="Arial"/>
        <family val="2"/>
      </rPr>
      <t>Seguimiento</t>
    </r>
  </si>
  <si>
    <t>5.1.</t>
  </si>
  <si>
    <t xml:space="preserve">Efectuar seguimiento al Mapa de Riesgos de Corrupción </t>
  </si>
  <si>
    <t>Tres (3) seguimientos anuales realizados al Mapa de Riesgos de Corrupción</t>
  </si>
  <si>
    <t>Nombre: Seguimientos anuales realizados al mapa de corrupción.
Fórmula: 
Número de Seguimientos anuales realizados al mapa de corrupción.</t>
  </si>
  <si>
    <t>Oficina de Control Interno</t>
  </si>
  <si>
    <t>PLAN ANTICORRUPCIÓN Y DE ATENCIÓN LA CIUDADANO SED 2020
COMPONENTE 1. MAPA DE RIESGOS DE CORRUPCÓN SED 2020</t>
  </si>
  <si>
    <t>PROCESO</t>
  </si>
  <si>
    <t>PROCESOS SED</t>
  </si>
  <si>
    <t>FECHA:</t>
  </si>
  <si>
    <t>2. IDENTIFICACIÓN DEL RIESGO</t>
  </si>
  <si>
    <t>3. ANÁLISIS DEL RIESGO</t>
  </si>
  <si>
    <t>4. VALORACIÓN DEL RIESGO</t>
  </si>
  <si>
    <t>5. AUTOEVALUACION DEL CONTROL - SEGUIMIENTO</t>
  </si>
  <si>
    <t>6. AUTOEVALUACIÓN DEL RIESGO - CIERRE</t>
  </si>
  <si>
    <t>No.</t>
  </si>
  <si>
    <t>PROCESO Y OBJETIVO DEL PROCESO</t>
  </si>
  <si>
    <t>RIESGO</t>
  </si>
  <si>
    <t>CLASIFICACIÓN</t>
  </si>
  <si>
    <t>CAUSAS</t>
  </si>
  <si>
    <t>CONSECUENCIAS</t>
  </si>
  <si>
    <t>PROBABILIDAD</t>
  </si>
  <si>
    <t>PREGUNTAS PARA DEFINIR EL IMPACTO</t>
  </si>
  <si>
    <t>IMPACTO</t>
  </si>
  <si>
    <t>RIESGO INHERENTE</t>
  </si>
  <si>
    <t>OPCIÓN MANEJO</t>
  </si>
  <si>
    <t>ACTIVIDAD DE CONTROL</t>
  </si>
  <si>
    <t>TIPO DE CONTROL</t>
  </si>
  <si>
    <t>DISEÑO DEL CONTROL</t>
  </si>
  <si>
    <t>PUNTAJE  POR CONTROL</t>
  </si>
  <si>
    <t>RANGO CALIFICACIÓN  DISEÑO DEL CONTROL</t>
  </si>
  <si>
    <t>EJECUCIÓN DEL CONTROL</t>
  </si>
  <si>
    <t>SOLIDEZ INDIVIDUAL DEL CONTROL</t>
  </si>
  <si>
    <t xml:space="preserve">VALOR SOLIDEZ INDIVIDUAL DEL CONTROL </t>
  </si>
  <si>
    <t>CALIFICACIÓN SOLIDEZ DEL  CONJUNTO DE CONTROLES (Promedio solidez del conjunto de controles)</t>
  </si>
  <si>
    <t>TIEMPO                                    (fecha inicio dd/mm/aaaa y fecha fin dd/mm/aaaa)</t>
  </si>
  <si>
    <t>SOPORTE (REGISTRO)</t>
  </si>
  <si>
    <t>SOLIDEZ DEL CONJUNTO DE LOS CONTROLES</t>
  </si>
  <si>
    <t>CONTROLES AYUDAN A DISMINUIR PROBABILIDAD</t>
  </si>
  <si>
    <t>CONTROLES AYUDAN A DISMINUIR IMPACTO</t>
  </si>
  <si>
    <t>Probabilidad</t>
  </si>
  <si>
    <t>Impacto</t>
  </si>
  <si>
    <t>Evaluacion</t>
  </si>
  <si>
    <t>Medida de Respuesta (Riesgo Residual)</t>
  </si>
  <si>
    <t>ACTIVIDADES DE CONTROL PARA TRATAMIENTO RIESGOS</t>
  </si>
  <si>
    <t>Seguimiento Mayo</t>
  </si>
  <si>
    <t>Seguimiento Septiembre</t>
  </si>
  <si>
    <t>Materializado</t>
  </si>
  <si>
    <t>Justificación</t>
  </si>
  <si>
    <t>Observaciones</t>
  </si>
  <si>
    <t>Documento Anexo</t>
  </si>
  <si>
    <t>Continua para la Proxima Vigencia</t>
  </si>
  <si>
    <t>CRITERIO DE EVALUACIÓN</t>
  </si>
  <si>
    <t>OPCIÓN DE RESPUESTA AL CRITERIO DE EVALUACIÓN</t>
  </si>
  <si>
    <t>PESO EN LA EVALUACIÓN DEL DISEÑO DEL CONTROL</t>
  </si>
  <si>
    <t>Actividad de control         ( Cada riesgo debe contar con una acción de contingencia en caso que se materialice el riesgo)</t>
  </si>
  <si>
    <t>Fecha Inicio</t>
  </si>
  <si>
    <t>Fecha Fin</t>
  </si>
  <si>
    <t>Responsable</t>
  </si>
  <si>
    <t>Indicador</t>
  </si>
  <si>
    <t>Fecha</t>
  </si>
  <si>
    <t>% de Avance</t>
  </si>
  <si>
    <t>Efectos Logrados</t>
  </si>
  <si>
    <t>Si el riesgo de corrupción se materializa podría….</t>
  </si>
  <si>
    <t>Si/No</t>
  </si>
  <si>
    <t>Total</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</si>
  <si>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</si>
  <si>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t xml:space="preserve">
Posibilidad de recibir o solicitar cualquier dádiva o beneficio  con el fin de   manipular  la Informacion evidenciada en el proceso auditor para  favorecer un tercero</t>
  </si>
  <si>
    <t>Riesgo de Corrupción</t>
  </si>
  <si>
    <t>Ofrecimiento de Dádivas
Trafico de Influencias
Abuso de Autoridad
Amiguismo</t>
  </si>
  <si>
    <t xml:space="preserve">Perdida de confianza en la entidad afectando su reputación
Afecta al grupo de funcionarios del proceso
Incumplimiento de metas y objetivos de la dependencia
Omision intencional de posibles actos de corrupción
posibles investigacioes y/o sanciones </t>
  </si>
  <si>
    <t>Rara vez</t>
  </si>
  <si>
    <t>¿Afectar al grupo de funcionarios del proceso?</t>
  </si>
  <si>
    <t>SI</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</si>
  <si>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</si>
  <si>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t>Preventivo</t>
  </si>
  <si>
    <t>Asignación del responsable</t>
  </si>
  <si>
    <t>Asignado</t>
  </si>
  <si>
    <t>Fuerte</t>
  </si>
  <si>
    <t>Jefe Ofcina de Control Interno o Profesional asignado</t>
  </si>
  <si>
    <t xml:space="preserve"> 01/02/2019 al 31/12/2019</t>
  </si>
  <si>
    <t>Lista de Chequeo Revisadas</t>
  </si>
  <si>
    <t>Directamente</t>
  </si>
  <si>
    <t>No disminuye</t>
  </si>
  <si>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</si>
  <si>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t>Jefe Oficina de Control Interno</t>
  </si>
  <si>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</si>
  <si>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t>¿Afectar el cumplimiento de metas y objetivos de la dependencia?</t>
  </si>
  <si>
    <t>Segregación  y autoridad del responsable</t>
  </si>
  <si>
    <t xml:space="preserve">Adecuado </t>
  </si>
  <si>
    <t>¿Afectar el cumplimiento de misión de la Entidad?</t>
  </si>
  <si>
    <t>Periodicidad</t>
  </si>
  <si>
    <t>Oportuna</t>
  </si>
  <si>
    <t>¿Afectar el cumplimiento de la misión del sector al que pertenece la Entidad?</t>
  </si>
  <si>
    <t>NO</t>
  </si>
  <si>
    <t>Propósito</t>
  </si>
  <si>
    <t>Prevenir</t>
  </si>
  <si>
    <t>¿Generar pérdida de confianza de la Entidad, afectando su reputación?</t>
  </si>
  <si>
    <t>Cómo  se realiza la actividad del control</t>
  </si>
  <si>
    <t>Confiable</t>
  </si>
  <si>
    <t>¿Generar pérdida de recursos económicos?</t>
  </si>
  <si>
    <t>Qué pasa con las observaciones o desviaciones?</t>
  </si>
  <si>
    <t>Se investigan y resuelven oportunamente</t>
  </si>
  <si>
    <t>¿Afectar la generación de los productos o la prestación de servicios?</t>
  </si>
  <si>
    <t>Evidencia de ejecución del control</t>
  </si>
  <si>
    <t>Completa</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</si>
  <si>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</si>
  <si>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</si>
  <si>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</si>
  <si>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</si>
  <si>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</si>
  <si>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</si>
  <si>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</si>
  <si>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</si>
  <si>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</si>
  <si>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</si>
  <si>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</si>
  <si>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</si>
  <si>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CALIDAD EDUCATIVA INTEGRAL v8.  OBJETIVO: Promover en todos los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</si>
  <si>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 xml:space="preserve">
Posibilidad de recibir o solicitar cualquier dádiva o beneficio a nombre propio o de terceros, con el fin de manipular la información o documentación para beneficio privado </t>
  </si>
  <si>
    <t xml:space="preserve">Falta de implementación del "PROTOCOLO PARA ADMINISTRACIÓN DE REPOSITORIOS INSTITUCIONALES DIGITALES" para el manejo y almacenamiento adecuado de la información por parte de las Direcciones de la Subsecretaría de Calidad y Pertinencia.
-Cargue incompleto de la documentación en el repositorio institucional.
</t>
  </si>
  <si>
    <t>-Manipulación de la información para beneficio propio o de un tercero
- Adulteración de la información.</t>
  </si>
  <si>
    <t>Posible</t>
  </si>
  <si>
    <t>El Jefe de Control Interno o profesional asignado adelantará revisión de los papeles de trabajo para cada  auditoria y verificará la consistencia de la información  con el informe preliminar cada  vez que se presente, dejando constancia con una lista de chequeo firmada por los que intervienen y dejando las observaciones del cumplimiento y en caso de encontrar alguna irregularidad se comunicara a las instancias correspondientes.</t>
  </si>
  <si>
    <t xml:space="preserve">ACTIVIDAD DE CONTROL: Revisión de la lista de Chequeo de papeles de trabajo , para cada auditoría verificando la consistencia de la información  
ACCION DE CONTINGENCIA: Comunicar a la instancia competente para iniciar  la investigación  disciplinaria, fiscal o penal según el caso
</t>
  </si>
  <si>
    <t>EFICACIA: Número de lista de Chequeo revisadas/ Números de Listas de  Chequeo de auditorias realizadas  X 100
(Número de lista de Chequeo Aprobadas  / Números de Listas de  Chequeo de auditorias realizadas  X 100</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</si>
  <si>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</si>
  <si>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 xml:space="preserve">
 Posibilidad de recibir o solicitar cualquier dádiva o beneficio  a nombre propio o de terceros para ejercer  la representación y defensa de la entidad de forma indebida.</t>
  </si>
  <si>
    <t>Debilidades en la vigilancia de actuaciones procesales y estado de los procesos en los despachos judiciales, que impiden validar la inclusión de  aspectos técnicos y materiales en la defensa de la entidad.</t>
  </si>
  <si>
    <t xml:space="preserve">Pérdida de confianza en lo público
Investigaciones penales, disciplinarias y fiscales
Enriquecimiento ilícito de contratistas y/o servidores públicos
</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</si>
  <si>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</si>
  <si>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Jefe Oficina asesora jurídica</t>
  </si>
  <si>
    <t xml:space="preserve"> 01/01/2019 al 31/12/2019</t>
  </si>
  <si>
    <t>Informes semanales de defensa judicial 
Comunicaciones  recibidas  y  enviadas de la Oficina Asesora Jurídica y 
 actas de reunión</t>
  </si>
  <si>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</si>
  <si>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t>Jefe Oficina Asesora Jurídica</t>
  </si>
  <si>
    <t>EFICACIA:  Gestión  de Representación y Defensa de la entidad
EFECTIVIDAD: Número de casos de favorecimiento a terceros en defensa judicial</t>
  </si>
  <si>
    <t xml:space="preserve">Vencimiento de términos  para favorecer intereses particulares con respecto al sentido de las decisiones judiciales </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</si>
  <si>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</si>
  <si>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01/01/2019 al 31/12/2019</t>
  </si>
  <si>
    <t>Alertas de vigilancia, reporte de procesos vigilados</t>
  </si>
  <si>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</si>
  <si>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t>Jefe Oficina Asesora Jurídica/ grupo de defensa judicial</t>
  </si>
  <si>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</si>
  <si>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t>día 1 de materialización del riesgo</t>
  </si>
  <si>
    <t>día 1 5 de materialización del riesgo</t>
  </si>
  <si>
    <t>Líder del proceso</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</si>
  <si>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</si>
  <si>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 xml:space="preserve">Probabilidad del manejo y uso inadecuado  (por accion u omisión) de la información que se genera y procesa desde la oficina de Presupuesto para el beneficio de un tercero. 
</t>
  </si>
  <si>
    <t xml:space="preserve">Tráfico de influencias y ofrecimiento / aceptación de dádivas o intercambio de favores. </t>
  </si>
  <si>
    <t xml:space="preserve">Pérdida de confianza en lo público
Investigaciones penales, disciplinarias y fiscales
No cumplimiento de objetivos
</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</si>
  <si>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 Como evidenccia quedan los registro de inconsistencias identificadas en la revisión frente a las subsanadas.</t>
  </si>
  <si>
    <t xml:space="preserve">Jefe Oficina de Presupuesto </t>
  </si>
  <si>
    <t xml:space="preserve">
Listas de asistencia y material de apoyo en las capacitaciones, memorandos o circulares  </t>
  </si>
  <si>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</si>
  <si>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t>Jefe Oficina de Presupuesto</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</si>
  <si>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</si>
  <si>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</si>
  <si>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r>
      <t xml:space="preserve">Conciliaciones de información efectuados 
</t>
    </r>
    <r>
      <rPr>
        <sz val="11"/>
        <color rgb="FFFF0000"/>
        <rFont val="Calibri"/>
        <family val="2"/>
        <scheme val="minor"/>
      </rPr>
      <t xml:space="preserve"> </t>
    </r>
  </si>
  <si>
    <t>Probabilidad de realizar pagos a favor de terceros incumpliendo los requisitos legales y /o los procedimientos establecidos.</t>
  </si>
  <si>
    <t xml:space="preserve">
Inexistencia de mecanismos automatizados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</si>
  <si>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</si>
  <si>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</si>
  <si>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Jefe deTesoreria y Contabilidad</t>
  </si>
  <si>
    <t>Reporte trimestral mensualizado de tramites de cuentas de ordenes de prestacion de servicios, con indicador de nivel de oportunidad</t>
  </si>
  <si>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</si>
  <si>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t>dia 1 de materialización del riesgo</t>
  </si>
  <si>
    <t>dia 1 5 de materialización del riesgo</t>
  </si>
  <si>
    <t>Lider del proceso</t>
  </si>
  <si>
    <t>Cumplimiento y oportunidad en el trámite de cuentas OPS.</t>
  </si>
  <si>
    <t>Afectar el cumplimiento de la misión del sector al que pertenece la Entidad?</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</si>
  <si>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</si>
  <si>
    <t xml:space="preserve">Reporte cuatrimestral e identificacion de causas que dieron origen a rechazos atribuidos al proceso, para su analisis de desviaciones.  </t>
  </si>
  <si>
    <t>Rechazos Ordenes de Pago OP</t>
  </si>
  <si>
    <t xml:space="preserve">
Errores atribuidos al proceso.</t>
  </si>
  <si>
    <t>GESTIÓN CONTRACTUAL v8. OBJETTIVO:
Apoyar la materialización de la actividad contractual en sus distintas etapas, para que la entidad atienda las necesidades públicas que corresponde a su ámbito de gestión en el marco de la normatividad vigente.</t>
  </si>
  <si>
    <t>Posibilidad de recibir o solicitar cualquier dádiva o beneficio  a nombre propio o de terceros durante cualquier etapa del proceso de la gestión contractual con el fin de celebrar un contrato o durante su ejecución.</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</si>
  <si>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</si>
  <si>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 xml:space="preserve">Pérdida de confianza en lo público
Investigaciones penales, disciplinarias y fiscales
Enriquecimiento ilicito de contratistas y/o servidores pùblicos
Comprometer la calidad de los bienes y/o servicios de la entidad
Detrimento patrimonial 
</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</si>
  <si>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</si>
  <si>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Director de construcciones</t>
  </si>
  <si>
    <t>Listas de chequeo de la implementación del instructivo firmadas y avaladas por el lider del proceso de Estudios previos del área</t>
  </si>
  <si>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</si>
  <si>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t>Director de Construcciones</t>
  </si>
  <si>
    <t xml:space="preserve">EFICACIA: No. de procesos con nota de verificación del cumplimiento del instructivo en los estudios previos /No. Total de procesos publicadosX100%
</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</si>
  <si>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</si>
  <si>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Informe de auditoria</t>
  </si>
  <si>
    <r>
      <t xml:space="preserve">ACTIVIDAD DE CONTROL: </t>
    </r>
    <r>
      <rPr>
        <sz val="11"/>
        <color theme="1"/>
        <rFont val="Calibri"/>
        <family val="2"/>
        <scheme val="minor"/>
      </rPr>
      <t>Informe de revisión a una muestra aleatoria de  los informes de supervisión presentados en el periodo</t>
    </r>
  </si>
  <si>
    <t>EFICIENCIA: Porcentaje de cumplimiento de conceptos de revisión (contractuales, técnicos, seguimiento, pagos, comites de obra)/No total de informes revisados.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</si>
  <si>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</si>
  <si>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Director de Dotaciones Escolares</t>
  </si>
  <si>
    <t>Actas de visita</t>
  </si>
  <si>
    <r>
      <t xml:space="preserve">ACTIVIDAD DE CONTROL: </t>
    </r>
    <r>
      <rPr>
        <sz val="11"/>
        <color theme="1"/>
        <rFont val="Calibri"/>
        <family val="2"/>
        <scheme val="minor"/>
      </rPr>
      <t>Visitas aleatorias, para verficar la calidad de los bienes muebles a adquirir y entregar</t>
    </r>
  </si>
  <si>
    <t>EFICACIA: No. de visitas aleatorias realizadas /No. De visitas aleatorias programadas X 100%
EFECTIVIDAD: No. De elementos verificados / No. De visitas realizadas</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</si>
  <si>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</si>
  <si>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Directora de Contratación</t>
  </si>
  <si>
    <t>01/02/2019 al 31/12/2019</t>
  </si>
  <si>
    <t>Lista de asistencia y presentaciones de contenido</t>
  </si>
  <si>
    <t>Jornadas de capacitación y sensibilización dirigidas a los supervisores de contratos</t>
  </si>
  <si>
    <t>Director de Contratación</t>
  </si>
  <si>
    <t>EFICACIA: Número de capacitaciones realizadas / capacitaciones propuestas</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</si>
  <si>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</si>
  <si>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Oficina de Apoyo Precontractual</t>
  </si>
  <si>
    <t>pactos de probidad suscritos por el equipo estructurador y evaluador y el compromiso anticorrupción por parte de los oferentes</t>
  </si>
  <si>
    <t>Pactos de probidad y compromiso anticorrupción  suscritos en los procesos de selección</t>
  </si>
  <si>
    <t>EFICACIA: Procesos de selección con pacto de probidad y compromiso anticorrupción/ Total de procesos en etapa precontractual</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</si>
  <si>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</si>
  <si>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Director de Bienestar Estudiantil.</t>
  </si>
  <si>
    <t>Actas de reunión y/o informes de visitas</t>
  </si>
  <si>
    <r>
      <rPr>
        <b/>
        <sz val="11"/>
        <color theme="1"/>
        <rFont val="Calibri"/>
        <family val="2"/>
        <scheme val="minor"/>
      </rPr>
      <t>ACTIVIDAD DE CONTROL:</t>
    </r>
    <r>
      <rPr>
        <sz val="11"/>
        <color theme="1"/>
        <rFont val="Calibri"/>
        <family val="2"/>
        <scheme val="minor"/>
      </rPr>
      <t xml:space="preserve"> Visitas de seguimiento a sedes.</t>
    </r>
  </si>
  <si>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</si>
  <si>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</si>
  <si>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Oficina de Apoyo Precontractual y Jefe Oficina de Contratos</t>
  </si>
  <si>
    <t xml:space="preserve"> actas de reunión de las mesas de acompañamiento realizadas</t>
  </si>
  <si>
    <t>mesas de acompañamiento para la estructuración de estudios previos</t>
  </si>
  <si>
    <t>Jefe de Oficina de Apoyo Precontractual y Jefe de Oficina de Contratos</t>
  </si>
  <si>
    <t>EFICACIA: Mesas de trabajo realizadas/mesas de trabajo solicitadas
EFECTIVIDAD: No. de denuncias presentadas ante la autoridad competente por recibir o solicitar cualquier dádiva o beneficio presuntamente / No. de procesos contractuales adelantados</t>
  </si>
  <si>
    <r>
      <t xml:space="preserve">Acción de Contingencia:
</t>
    </r>
    <r>
      <rPr>
        <sz val="11"/>
        <color theme="1"/>
        <rFont val="Calibri"/>
        <family val="2"/>
        <scheme val="minor"/>
      </rPr>
      <t>Solicitud inicio de proceso sancionatorio, cuando corresponda.
Remisión a las autoridades competentes</t>
    </r>
  </si>
  <si>
    <t>Una semana despues de evidenciar  la materialización del riesgo</t>
  </si>
  <si>
    <t>Un mes después de evidenciar la materialización del riesgo</t>
  </si>
  <si>
    <t>Todos los directores y jefes de oficina</t>
  </si>
  <si>
    <t xml:space="preserve">Posibilidad de existencia de colusión o fraude por parte de los interesados en los procesos de selección con el fin de resultar adjudicatario de un contrato </t>
  </si>
  <si>
    <t xml:space="preserve">Colusión durante el proceso de construcción de pliegos y del proceso de selección </t>
  </si>
  <si>
    <t>Detrimento patrimonial
Insatisfacción de la necesidad pública respectiva</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</si>
  <si>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</si>
  <si>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Comité de Contratación</t>
  </si>
  <si>
    <t>Actas de reunión del Comité de Contratación</t>
  </si>
  <si>
    <t>Indirectamente</t>
  </si>
  <si>
    <t>Sesiones de Comité de Contratación</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</si>
  <si>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</si>
  <si>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r>
      <t xml:space="preserve">Acción de Contingencia:
</t>
    </r>
    <r>
      <rPr>
        <sz val="11"/>
        <color theme="1"/>
        <rFont val="Calibri"/>
        <family val="2"/>
        <scheme val="minor"/>
      </rPr>
      <t>Remisión a las autoridades competentes</t>
    </r>
  </si>
  <si>
    <t>Directora de Contratación, Jefe de Oficina de Apoyo Precontractual y Jefe de Oficina de Contratos</t>
  </si>
  <si>
    <t xml:space="preserve">Posibilidad de recibir o solicitar cualquier dádiva o beneficio  a nombre propio o de terceros con el fin de  modificar las condiciones de los pliegos y  favorecer a un oferente en particular  </t>
  </si>
  <si>
    <t xml:space="preserve">Estructuracion de estudios previos   y/o pliegos de condiciones con  requisitos orientados a  favorecer a  proponentes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</si>
  <si>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</si>
  <si>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</si>
  <si>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Director de Servicios Administrativos </t>
  </si>
  <si>
    <t xml:space="preserve">estudios previos ajustados. 
Listas de asistencia y/o actas de reuniones </t>
  </si>
  <si>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</si>
  <si>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t xml:space="preserve">Director de servicos administrativos </t>
  </si>
  <si>
    <t>EFICACIA: numero de estudios previos ajustados /numero de procesos adelantados  X 100%
EFECTIVIDAD: Número de procesos presentado a comite de contratacion  / Número de procesos del area durante la vigencia X 100%</t>
  </si>
  <si>
    <t xml:space="preserve">falta de controles en la custodia de la informacion de los procesos </t>
  </si>
  <si>
    <t xml:space="preserve">El área técnica debe presentar cada proceso  contractual  al Comite de Contratación de la SED para su respectiva aprobación. </t>
  </si>
  <si>
    <t>Dirección de Contratación /Area técnica</t>
  </si>
  <si>
    <t>Actas comité de contratación de la SED</t>
  </si>
  <si>
    <r>
      <rPr>
        <b/>
        <sz val="11"/>
        <color theme="1"/>
        <rFont val="Calibri"/>
        <family val="2"/>
        <scheme val="minor"/>
      </rPr>
      <t>ACTIVIDAD DE CONTROL</t>
    </r>
    <r>
      <rPr>
        <sz val="11"/>
        <color theme="1"/>
        <rFont val="Calibri"/>
        <family val="2"/>
        <scheme val="minor"/>
      </rPr>
      <t>Procesos precontractuales presentados al Comite de Contratación de la SED</t>
    </r>
  </si>
  <si>
    <t xml:space="preserve">Director de servicios administrativos </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</si>
  <si>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</si>
  <si>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</si>
  <si>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Poca  articulación en la   recepción de  información clara, precisa y confiable entre las áreas técnicas y la OACP</t>
  </si>
  <si>
    <t xml:space="preserve">
Pérdida de credibilidad   y  de imagen de la entidad
Favorecimiento de intereses particulares.
</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</si>
  <si>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</si>
  <si>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Jefe Oficina Asesora de Comunicación y Prensa</t>
  </si>
  <si>
    <t xml:space="preserve">Documento que define el Flujo de gestión de informaciòn entre  la OACP y las reas técnicas.Evidencias de socialización.
Comunicaciones eléctronicas.´Listas de asistencia y/o actas de reuniones </t>
  </si>
  <si>
    <t xml:space="preserve">ACTIVIDAD DE CONTROL:Formulación de  un flujo de gestión de  la información junto con su aplicación y verificación. </t>
  </si>
  <si>
    <t xml:space="preserve">Jefe Oficina Asesora de Comunicaciòn y Prensa y su equipo </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</si>
  <si>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</si>
  <si>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No se cuenta con la formalización y socialización de protocolos, manuales o guias que orienten la gestión de la información divulgada por la Oficina Asesora de Comunicación y Prensa en su diferentes medios y canales digitales.</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</si>
  <si>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</si>
  <si>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Jefe Oficina Asesora de Comunicaciòn y Prensa</t>
  </si>
  <si>
    <t xml:space="preserve">Protocolos, instructivos o manuales.
Evidencias de socialización.
Comunicaciones eléctronicas . Listas de asistencia y/o actas de reuniones. </t>
  </si>
  <si>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</si>
  <si>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t>Jefe Oficina Asesora de Comunicaciòn y Prensa y responsables de la gestión deinformacióny divulgación en la OACP en medios y canales digitales.</t>
  </si>
  <si>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</si>
  <si>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</si>
  <si>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Dilación y/o manipulación de las decisiones en los procesos administrativos sancionatorios para beneficio de un particular y/o tercero</t>
  </si>
  <si>
    <t>Tráfico de influencias e intereses particulares y/o Políticos</t>
  </si>
  <si>
    <t>Investigaciones.
Perdida de confianza en la SED</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</si>
  <si>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</si>
  <si>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Director  de Inspección y Vigilancia
Líderes de Proceso Administrativo Sancionatorios</t>
  </si>
  <si>
    <t>correos electrónicos y/o actas y planillas de revisión de proceso.
Base de datos</t>
  </si>
  <si>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</si>
  <si>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</si>
  <si>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</si>
  <si>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 xml:space="preserve">ACCESO Y PERMANENCIA ESCOLAR V8. OBJETIVO: 
Promover el acceso y la permanencia de la población en el Sistema educativo oficial del Distrito, para el logro de trayectorias educativas completas. 
</t>
  </si>
  <si>
    <t>Posibilidad de recibir o solicitar cualquier dádiva o beneficio a nombre propio o de terceros con
el fin de obtener un beneficio del programa de movilidad escolar.</t>
  </si>
  <si>
    <t xml:space="preserve">Contacto con Funcionarios o contratistas sin las competencias comportamentales y éticas requeridas factor que propicia la asignación de los beneficios sin el cumplimiento de los requisitos establecidos.
</t>
  </si>
  <si>
    <t>Investigaciones legales.
pérdida de la buena imagen institucional .
Desvío de los beneficios hacia grupos poblacionales sin el lleno de los requisitos establecidos.
Detrimento patrimonial.</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</si>
  <si>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</si>
  <si>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Director de Bienestar Estudiantil</t>
  </si>
  <si>
    <t xml:space="preserve">Términos de referencia estándar. 
Comunicaciones  recibidas de las áreas y las enviadas por la Dirección de Contratación
Listas de asistencia y/o actas de reuniones </t>
  </si>
  <si>
    <t xml:space="preserve">ACTIVIDAD DE CONTROL: Inscripción y validación de la información a traves de la página de se SED para los benficiarios del subsidios y rutas de movilidad escolar.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</si>
  <si>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</si>
  <si>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Práctica habitual de algunos ciudadanos  de solicitar acceso a los programas del Estado sin cumplir con los requisitos establecidos. </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</si>
  <si>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</si>
  <si>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ACTIVIDAD DE CONTROL: Realización de una auditoria que valide la información de los beneficiarios de subsidios escolares del programa de movilidad escolar.</t>
  </si>
  <si>
    <t xml:space="preserve">ACCESO Y PERMANENCIA ESCOLAR V8. OBJETIVO: 
Promover el acceso y la permanencia de la población en el Sistema educativo oficial del Distrito, para el logro de trayectorias educativas completas. 
 </t>
  </si>
  <si>
    <t>Posibilidad de recibir o solicitar cualquier dadiva o beneficio en nombre propio o de un tercero con el fin de obtener un cupo escolar,  incumpliendo la norma.</t>
  </si>
  <si>
    <t xml:space="preserve">Falta de rigor de las IED en la aplicación del procedimiento establecido en la resolucion de gestion de la cobertura educativa.
</t>
  </si>
  <si>
    <t xml:space="preserve">Investigaciones legales y generación de mala imagen Institucional, 
Desvìo de los beneficios hacia grupos poblacionales sin el lleno de los requisitos establecidos.
</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</si>
  <si>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</si>
  <si>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DIRECTORA DE COBERTURA </t>
  </si>
  <si>
    <t>Sistema SIMAT e Informes</t>
  </si>
  <si>
    <t>ACTIVIDAD DE CONTROL: Verificacion de la informacion reportada por cada establecimiento educativo.</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</si>
  <si>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</si>
  <si>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</si>
  <si>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SIMAT e Informes de resultados </t>
  </si>
  <si>
    <t>ACTIVIDAD DE CONTROL: Seguimiento y control a los usuarios del sistema SIMAT con el perfil y compromiso etico requeridos.</t>
  </si>
  <si>
    <t>GESTIÓN DE LA INFRAESTRUCTURA Y RECURSOS FÍSICOS v8. OBJETIVO:  Desarrollar y conservar la infraestructura y los recursos físicos de los niveles central, local e institucional de la Secretaría de Educación del Distrito.</t>
  </si>
  <si>
    <t>Posibilidad de recibir o solicitar dádivas o beneficio en nombre propio o de un tercero, con el fin de obtener provecho de la manipulación del inventario</t>
  </si>
  <si>
    <t xml:space="preserve">Desconocimiento de la normativa y procedimiento para administración de bienes a cargo de la SED (inventario) 
</t>
  </si>
  <si>
    <t xml:space="preserve">Posible detrimento patrimonial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</si>
  <si>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</si>
  <si>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Presentación / Listados de asistencia   </t>
  </si>
  <si>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</si>
  <si>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t>EFICACIA: No. de sesiones de capacitación realizadas / Total de sesiones de capacitación programadas x 100
EFECTIVIDAD: No. de personas que asisten a la capacitación por Localidad / N° de personas convocadas por Localidad</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</si>
  <si>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</si>
  <si>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r>
      <rPr>
        <b/>
        <sz val="11"/>
        <color theme="1"/>
        <rFont val="Calibri"/>
        <family val="2"/>
        <scheme val="minor"/>
      </rPr>
      <t xml:space="preserve">ACTIVIDAD DE CONTROL: </t>
    </r>
    <r>
      <rPr>
        <sz val="11"/>
        <color theme="1"/>
        <rFont val="Calibri"/>
        <family val="2"/>
        <scheme val="minor"/>
      </rPr>
      <t>Visitas aleatorias de verificaciòn al % de los inventarios</t>
    </r>
  </si>
  <si>
    <t xml:space="preserve">EFICACIA: No. de visitas aleatorias de verificaciòn realizadas / Total de visitas aleatorias  programadas x 100
EFECTIVIDAD: N° de visitas aleatorias con inventario actualizado  / No. de visitas aleatorias con inventario verificado </t>
  </si>
  <si>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</si>
  <si>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t>GESTIÓN DE TECNOLOGÍAS DE INFORMACIÓN Y COMUNICACIONES V8. 
OBJETIVO:Diseñar e implementar soluciones y servicios de tecnología, por medio del empleo de estándares y buenas prácticas, monitoreando que cumplan en forma oportuna, eficiente y transparente</t>
  </si>
  <si>
    <t>Posibilidad de manipulación indebida de los sistemas de información por parte de los funcionarios y/o contratistas , que inciden en la debida ejecución en beneficio propio o de un tercero.</t>
  </si>
  <si>
    <t>Intrusión no autorizada a los sistemas de información, aplicativos y bases de datos</t>
  </si>
  <si>
    <t>Investigaciones, pérdida de confianza en la integridad de los sistemas de información</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</si>
  <si>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</si>
  <si>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 xml:space="preserve">Funcionario operativo del contrato de mesa de servicios
</t>
  </si>
  <si>
    <t>Registro solicitud  en formato  Acceso a los sistemas de información de acuerdo con el procedimiento 17-03 PD 001
Correo electrónico.
Registros en la herramienta Dexon</t>
  </si>
  <si>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</si>
  <si>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t xml:space="preserve">Funcionario operativo de mesa de servicios TIC
</t>
  </si>
  <si>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</si>
  <si>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</si>
  <si>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dia 2 de materialización del riesgo</t>
  </si>
  <si>
    <t xml:space="preserve">Ingeniero de seguridad de información
</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</si>
  <si>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</si>
  <si>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Posibilidad de  favorecimientos en el pago de nóminas y manipulación de ésta por parte de los funcionarios para beneficio propio o de otros.</t>
  </si>
  <si>
    <t xml:space="preserve">Productos y/o servicios recibidos no acordes con las necesidades propias de la entidad orientado a sistemas de información y/o insumos de otras áreas. </t>
  </si>
  <si>
    <t>Detrimento patrimonial.
Perdida de credibilidad.
Inicio de procesos disciplinarios</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</si>
  <si>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</si>
  <si>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Jefe Oficina de Nómina
Funcionarios Oficina de Nómina
Contratistas Oficina de Nómina</t>
  </si>
  <si>
    <t>Pre liquidación de nómina con registros de revisión 
o
Archivos en Excel de las consultas y cruces realizados
o
Pantallazos evidencia de lo encontrado.</t>
  </si>
  <si>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</si>
  <si>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t>EFICACIA:  
 Novedades efectivamente corregidas / Seguimiento de las inconsistencias reportadas X 100
EFECTIVIDAD: 
Presupuesto ejecutado nóminas del mes /Presupuesto Asignado para la nómina vigencia 2019 X 100</t>
  </si>
  <si>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</si>
  <si>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t xml:space="preserve">Ofrecer dadivas o cobrar por el tramite  de las prestaciones sociales de los docentes o sus beneficiarios, por parte del servidor público en el ejercicio de sus funciones.   </t>
  </si>
  <si>
    <t>favorecimiento de intereses particulares o de terceros para la agilización de trámitres de prestaciones sociales y salariales de los docentes o sus beneficiarios.</t>
  </si>
  <si>
    <t xml:space="preserve">Acciones juridicas originando procesos sancionatorios, disciplinarios, fiscales y penales. </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</si>
  <si>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</si>
  <si>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PROFESIONAL ENCARGADO</t>
  </si>
  <si>
    <t>Bases de datos Excel con trazabilidad de solicitudes de prestaciones sociales</t>
  </si>
  <si>
    <t>Realizar seguimiento periodico al tramite de las solicitudes de prestaciones sociales mediante el cruce de bases de datos, con el fin de establecer acciones de contigencia o priorizacion dentro del area para evitar materializar el riesgo.</t>
  </si>
  <si>
    <t>Profesional encargado</t>
  </si>
  <si>
    <t xml:space="preserve">EFICACIA .
Prestaciones actuadas/prestaciones radicadas*100
EFECTIVIDAD:
Prestaciones enviadas  en los terminos de ley por primera vez a la Fiduprevisora/prestaciones radicadas*100
</t>
  </si>
  <si>
    <t>Una vez se materialice el riesgo se realizaran las gestiones para establecer la trazabilidad del tramite y definir las responsabilidad frente a la falta, esto a partir de las bases de control, en las cuales se mediran tiempos, responsables y soportes del tramite.</t>
  </si>
  <si>
    <t>dia 1 de materialización del riesgo
Notificacion e inicio de investiggacion de la sancion, definicion de responsables.</t>
  </si>
  <si>
    <t xml:space="preserve">dia 1 5 de materialización del riesgo
Establecimiento de responsablidades, sanciones, correcciones </t>
  </si>
  <si>
    <t xml:space="preserve">Posibilidad de favorecer el nombramiento de  docentes provisionales  en el ejercicio de las funciones del cargo,  que no cumplan con los requisitos, en beneficio propio y/o de un tercero.  </t>
  </si>
  <si>
    <t xml:space="preserve">Falta de controles en el proceso de vinculacion de los docentes provisionles. </t>
  </si>
  <si>
    <t xml:space="preserve">Sanciones penales y disciplinarias </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</si>
  <si>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</si>
  <si>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Detectivo</t>
  </si>
  <si>
    <t>Funcionarios Grupo de Vinculación Docente</t>
  </si>
  <si>
    <t>Check list documentos, base de datos, oficios y correos</t>
  </si>
  <si>
    <t>Verificar el cumplimiento de los requisitos para vinculación.</t>
  </si>
  <si>
    <t>Funcionarios Grupo Vinculación Docente</t>
  </si>
  <si>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</si>
  <si>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t>El Jefe de la Oficina de Personal gestionará el trámite a que haya lugar por falsedad de documentos o incumplimiento de los requisitos</t>
  </si>
  <si>
    <t>Jefe Oficina de Personal
Abogados Oficina de Personal</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</si>
  <si>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</si>
  <si>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Posibilidad de recibir o solicitar cualquier dádiva o beneficio  a nombre propio o de terceros para manejar o manipulacion de los expedientes del archivo de la entidad</t>
  </si>
  <si>
    <t xml:space="preserve">No tener una adecuada gestión documental o desconocer el manejo de las tablas de retención documental.
</t>
  </si>
  <si>
    <t xml:space="preserve">Incumplimiento de objetivos
Pérdida de confianza en la institución.
Investigaciones
Perdida de información
</t>
  </si>
  <si>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</si>
  <si>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Director de Servicio Administrativo</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</si>
  <si>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</si>
  <si>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</si>
  <si>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t>EFICACIA: 
Total de capacitaciones realizadas / Total de sesiones programadas * 100</t>
  </si>
  <si>
    <t>Desconocimiento de la normativa aplicable en la administración del archivo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</si>
  <si>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</si>
  <si>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 xml:space="preserve">Actas de acompañamientos tecnicos 
Cronograma de Transferencias Primarias 
Actas de legalización de transferencias primarias 
Inventario Documental - FUID </t>
  </si>
  <si>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</si>
  <si>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t>EFICACIA: 
Total de transferencias  realizadas / transferencias programadas * 100</t>
  </si>
  <si>
    <t>Deficiente ejercicio de la supervisión / interventoría</t>
  </si>
  <si>
    <t>Falta de sensibilización a los funcionarios con el proceso de Gestión Documenta</t>
  </si>
  <si>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</si>
  <si>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</si>
  <si>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 xml:space="preserve">Posibilidad de recibir o solicitar cualquier dádiva o beneficio  a nombre propio o de terceros con el fin de manipular las decisiones de los procesos disciplinarios </t>
  </si>
  <si>
    <t xml:space="preserve">
Presiones indebidas y /o trafico de intereses o influencias particulares o politicas </t>
  </si>
  <si>
    <t xml:space="preserve">Mala Imagen de la oficina y la SED.
Pérdida de confianza en lo público
Inestigaciones penales, disciplinarias y fiscales
</t>
  </si>
  <si>
    <t>La Jefe de la Oficina de Control Disciplinario programa revision de procesos , del sistema de informacion disciplinaria con las personas asignadas, de forma mensual y evauacion cada cuatro meses de estos controles</t>
  </si>
  <si>
    <t xml:space="preserve">Jefe Oficina Control Disciplinario </t>
  </si>
  <si>
    <t>Informes, Actas de Revisiòn y Sistema de Informacion Disciplinaria SID·3</t>
  </si>
  <si>
    <r>
      <rPr>
        <b/>
        <sz val="11"/>
        <color theme="1"/>
        <rFont val="Calibri"/>
        <family val="2"/>
        <scheme val="minor"/>
      </rPr>
      <t>ACTIVIDAD DE CONTROL:</t>
    </r>
    <r>
      <rPr>
        <sz val="11"/>
        <color theme="1"/>
        <rFont val="Calibri"/>
        <family val="2"/>
        <scheme val="minor"/>
      </rPr>
      <t xml:space="preserve"> Revisiones programadas por la jefatura y actas de las mismas. </t>
    </r>
  </si>
  <si>
    <t xml:space="preserve">Jefe de Control Disciplinario </t>
  </si>
  <si>
    <t xml:space="preserve">EFICACIA:Oportunidad en el tramite de los procesos disciplinarios de acuerdo a las etapas procesales definidas por Ley.
EFECTIVIDAD: Número de procesos activos sobre el numero de procesos revisados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</si>
  <si>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</si>
  <si>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</si>
  <si>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</si>
  <si>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</si>
  <si>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</si>
  <si>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</si>
  <si>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</si>
  <si>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</si>
  <si>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</si>
  <si>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</si>
  <si>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</si>
  <si>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</si>
  <si>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</si>
  <si>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</si>
  <si>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</si>
  <si>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</si>
  <si>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PLAN ANTICORRUPCIÓN Y DE ATENCIÓN LA CIUDADANO SED 2023 - COMPONENTE 1. MAPA DE RIESGOS DE CORRUPCIÓN</t>
  </si>
  <si>
    <t>CONTEXTO DEL PROCESO, EXTERNO E INTERNO)</t>
  </si>
  <si>
    <t xml:space="preserve">TRAMITE Y/O  OTRO PROCEDIMIENTO ADMINISTRATIVO (OPA) RELACIONADO CON EL RIESGO </t>
  </si>
  <si>
    <t>TIPO DE META (Sumatoria/ Porcentaje de ejecución por cuatrimestre (Demanda))</t>
  </si>
  <si>
    <t>Seguimiento Diciembre</t>
  </si>
  <si>
    <t xml:space="preserve">FACTORES EXTERNOS </t>
  </si>
  <si>
    <t xml:space="preserve">FACTORES INTERNOS </t>
  </si>
  <si>
    <t>Actividad de monitoreo al control y  Acción de contingencia para el caso en que se materialice el riesgo.</t>
  </si>
  <si>
    <t>% DE AVANCE</t>
  </si>
  <si>
    <t>OBSERVACIONES</t>
  </si>
  <si>
    <t>GESTIÓN DEL TALENTO HUMANO
OBJETIVO: Gestionar el  ciclo de vida del personal mediante la definición y ejecución de programas, planes y políticas de ingreso, desarrollo y retiro que permitan contar con servidores públicos competentes, comprometidos y felices.</t>
  </si>
  <si>
    <t>AMENAZAS: Presiones indebidas o amenazas por parte de terceros que puedan ocasionar su favorecimiento en las acciones realizadas por parte de los funcionarios y/o contratistas de la Oficina de Nómina.</t>
  </si>
  <si>
    <t>DEBILIDADES: Toma de decisiones por parte de los funcionarios y/o contratistas de la Oficina de Nómina, basadas en intereses particulares, dádivas.</t>
  </si>
  <si>
    <t>Posibilidad de favorecimientos en el pago de las nóminas y manipulación de éstas por parte de los funcionarios y contratistas para beneficio propio o de otros.</t>
  </si>
  <si>
    <t>Causa 1: Toma de decisiones por parte de los funcionarios y/o contratistas de la Oficina de Nómina, basadas en intereses particulares, dádivas, presiones indebidas o amenazas por parte de terceros</t>
  </si>
  <si>
    <t>Detrimento patrimonial.
Perdida de credibilidad.
Inicio de procesos disciplinarios y penales</t>
  </si>
  <si>
    <t>Ningun tramite y/o procedimiento administrativo</t>
  </si>
  <si>
    <t>Si</t>
  </si>
  <si>
    <t>Reducir</t>
  </si>
  <si>
    <t xml:space="preserve">Control 1:  
El jefe de la Oficina de Nómina apoyado en su equipo de funcionarios de planta y contratistas, mensualmente revisan una muestra aleatoria de la información cargada en Sharepoint por las áreas responsables vs lo existente en el sistema Integrado para la Gestión de Talento Humano y Nómina, con el fin de identificar aquellas novedades que presenten inconsistencias y notifican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de lo encontrado. 
Evidencia: Cuadro resumen novedades aplicadas en la nómina mensual, correo mensual en el cual se informa a las áreas encargadas la apertura del cronograma para el ingreso de novedades, reporte de la ejecución presupuestal con el mismo corte del informe de seguimiento.          </t>
  </si>
  <si>
    <t>Cuadro resumen novedades aplicadas en la nómina mensual, correo mensual en el cual se informa a las áreas encargadas la apertura del cronograma para el ingreso de novedades, reporte de la ejecución presupuestal con el mismo corte del informe de seguimiento.</t>
  </si>
  <si>
    <r>
      <rPr>
        <b/>
        <sz val="11"/>
        <color rgb="FF000000"/>
        <rFont val="Calibri"/>
        <family val="2"/>
        <scheme val="minor"/>
      </rPr>
      <t xml:space="preserve">Actividad de monitoreo a los controles:                                        </t>
    </r>
    <r>
      <rPr>
        <sz val="11"/>
        <color rgb="FF000000"/>
        <rFont val="Calibri"/>
        <family val="2"/>
        <scheme val="minor"/>
      </rPr>
      <t>Comparar aleatoriamente una muestra de la información de novedades del mes registradas en SharePoint, archivo plano o ingreso directo por las áreas responsables vs lo existente en el sistema de liquidación de nómina.</t>
    </r>
  </si>
  <si>
    <t>Funcionarios Oficina de Nómina
Contratistas Oficina de Nómina</t>
  </si>
  <si>
    <t>Eficacia : # de Novedades efectivamente corregidas / # de Novedades reportadas con inconsistencias X 100</t>
  </si>
  <si>
    <t>EJEMPLOS DE FACTORES DE RIESGO</t>
  </si>
  <si>
    <t>C O N T E X T O
EXTERNO</t>
  </si>
  <si>
    <r>
      <rPr>
        <b/>
        <sz val="11"/>
        <color rgb="FF000000"/>
        <rFont val="Calibri"/>
        <family val="2"/>
        <scheme val="minor"/>
      </rPr>
      <t>POLÍTICOS</t>
    </r>
    <r>
      <rPr>
        <sz val="11"/>
        <color rgb="FF000000"/>
        <rFont val="Calibri"/>
        <family val="2"/>
        <scheme val="minor"/>
      </rPr>
      <t>: cambios de gobierno, legislación, políticas públicas, regulación.</t>
    </r>
  </si>
  <si>
    <t>No</t>
  </si>
  <si>
    <r>
      <rPr>
        <b/>
        <sz val="11"/>
        <color rgb="FF000000"/>
        <rFont val="Calibri"/>
        <family val="2"/>
        <scheme val="minor"/>
      </rPr>
      <t>ECONÓMICOS Y FINANCIEROS</t>
    </r>
    <r>
      <rPr>
        <sz val="11"/>
        <color rgb="FF000000"/>
        <rFont val="Calibri"/>
        <family val="2"/>
        <scheme val="minor"/>
      </rPr>
      <t>: disponibilidad de capital, liquidez, mercados financieros, desempleo, competencia.</t>
    </r>
  </si>
  <si>
    <r>
      <rPr>
        <b/>
        <sz val="11"/>
        <color rgb="FF000000"/>
        <rFont val="Calibri"/>
        <family val="2"/>
        <scheme val="minor"/>
      </rPr>
      <t>SOCIALES Y CULTURALES</t>
    </r>
    <r>
      <rPr>
        <sz val="11"/>
        <color rgb="FF000000"/>
        <rFont val="Calibri"/>
        <family val="2"/>
        <scheme val="minor"/>
      </rPr>
      <t>: demografía, responsabilidad social, orden público.</t>
    </r>
  </si>
  <si>
    <r>
      <rPr>
        <b/>
        <sz val="11"/>
        <color rgb="FF000000"/>
        <rFont val="Calibri"/>
        <family val="2"/>
        <scheme val="minor"/>
      </rPr>
      <t>TECNOLÓGICOS</t>
    </r>
    <r>
      <rPr>
        <sz val="11"/>
        <color rgb="FF000000"/>
        <rFont val="Calibri"/>
        <family val="2"/>
        <scheme val="minor"/>
      </rPr>
      <t>: avances en tecnología, acceso a sistemas de información externos, gobierno en línea.</t>
    </r>
  </si>
  <si>
    <r>
      <rPr>
        <b/>
        <sz val="11"/>
        <color rgb="FF000000"/>
        <rFont val="Calibri"/>
        <family val="2"/>
        <scheme val="minor"/>
      </rPr>
      <t>AMBIENTALES</t>
    </r>
    <r>
      <rPr>
        <sz val="11"/>
        <color rgb="FF000000"/>
        <rFont val="Calibri"/>
        <family val="2"/>
        <scheme val="minor"/>
      </rPr>
      <t>: emisiones y residuos, energía, catástrofes naturales, desarrollo sostenible.</t>
    </r>
  </si>
  <si>
    <r>
      <rPr>
        <b/>
        <sz val="11"/>
        <color rgb="FF000000"/>
        <rFont val="Calibri"/>
        <family val="2"/>
        <scheme val="minor"/>
      </rPr>
      <t>LEGALES Y REGLAMENTARIOS</t>
    </r>
    <r>
      <rPr>
        <sz val="11"/>
        <color rgb="FF000000"/>
        <rFont val="Calibri"/>
        <family val="2"/>
        <scheme val="minor"/>
      </rPr>
      <t>: Normatividad externa (leyes, decretos, ordenanzas y acuerdos).</t>
    </r>
  </si>
  <si>
    <t>C O N T E X T O
INTERNO</t>
  </si>
  <si>
    <r>
      <rPr>
        <b/>
        <sz val="11"/>
        <color rgb="FF000000"/>
        <rFont val="Calibri"/>
        <family val="2"/>
        <scheme val="minor"/>
      </rPr>
      <t>FINANCIEROS</t>
    </r>
    <r>
      <rPr>
        <sz val="11"/>
        <color rgb="FF000000"/>
        <rFont val="Calibri"/>
        <family val="2"/>
        <scheme val="minor"/>
      </rPr>
      <t>: presupuesto de funcionamiento, recursos de inversión,
infraestructura, capacidad instalada.</t>
    </r>
  </si>
  <si>
    <r>
      <rPr>
        <b/>
        <sz val="11"/>
        <color rgb="FF000000"/>
        <rFont val="Calibri"/>
        <family val="2"/>
        <scheme val="minor"/>
      </rPr>
      <t>PERSONAL</t>
    </r>
    <r>
      <rPr>
        <sz val="11"/>
        <color rgb="FF000000"/>
        <rFont val="Calibri"/>
        <family val="2"/>
        <scheme val="minor"/>
      </rPr>
      <t>: competencia del personal, disponibilidad del personal, seguridad
y salud ocupacional.</t>
    </r>
  </si>
  <si>
    <t>OPORTUNIDADES:Diligenciamiento del formato de bienes y rentas en el aplicativo SIDEAP por parte de los funcionarios y contratistas de la Oficina de Nómina.</t>
  </si>
  <si>
    <t>FORTALEZAS:  Capacitación en el manejo del Sistema Integrado Humano. Experiencia, dedicación y compromiso de los funcionarios y contratistas de la Oficina de Nómina.</t>
  </si>
  <si>
    <r>
      <rPr>
        <b/>
        <sz val="11"/>
        <color rgb="FF000000"/>
        <rFont val="Calibri"/>
        <family val="2"/>
        <scheme val="minor"/>
      </rPr>
      <t>PROCESOS</t>
    </r>
    <r>
      <rPr>
        <sz val="11"/>
        <color rgb="FF000000"/>
        <rFont val="Calibri"/>
        <family val="2"/>
        <scheme val="minor"/>
      </rPr>
      <t>: capacidad, diseño, ejecución, proveedores, entradas, salidas,
gestión del conocimiento.</t>
    </r>
  </si>
  <si>
    <r>
      <rPr>
        <b/>
        <sz val="11"/>
        <color rgb="FF000000"/>
        <rFont val="Calibri"/>
        <family val="2"/>
        <scheme val="minor"/>
      </rPr>
      <t>TECNOLOGÍA</t>
    </r>
    <r>
      <rPr>
        <sz val="11"/>
        <color rgb="FF000000"/>
        <rFont val="Calibri"/>
        <family val="2"/>
        <scheme val="minor"/>
      </rPr>
      <t>: integridad de datos, disponibilidad de datos y sistemas,
desarrollo, producción, mantenimiento de sistemas de información</t>
    </r>
  </si>
  <si>
    <t>Causa 2:</t>
  </si>
  <si>
    <t>Control 2:</t>
  </si>
  <si>
    <r>
      <t xml:space="preserve">Acción de contingencia en caso de materialización del riesgo:                                             </t>
    </r>
    <r>
      <rPr>
        <sz val="11"/>
        <color rgb="FF000000"/>
        <rFont val="Calibri"/>
        <family val="2"/>
        <scheme val="minor"/>
      </rPr>
      <t xml:space="preserve">Una vez se materialice el riesgo se realizaran las gestiones para informar la situación a las Oficinas de Contol Interno y Control Disciplinario. Convocar mesas de trabajo con las áreas involucradas con el fin de  analizar la situación presentada y definir las acciones de mejora y legales que amerite. </t>
    </r>
  </si>
  <si>
    <t>Efectividad: ( Riesgo):
Presupuesto ejecutado nóminas del cuatrimestre /Presupuesto Asignado para la nómina vigencia 2023 X 100</t>
  </si>
  <si>
    <r>
      <rPr>
        <b/>
        <sz val="11"/>
        <color rgb="FF000000"/>
        <rFont val="Calibri"/>
        <family val="2"/>
        <scheme val="minor"/>
      </rPr>
      <t>ESTRATÉGICOS</t>
    </r>
    <r>
      <rPr>
        <sz val="11"/>
        <color rgb="FF000000"/>
        <rFont val="Calibri"/>
        <family val="2"/>
        <scheme val="minor"/>
      </rPr>
      <t>: direccionamiento estratégico, planeación institucional,
liderazgo, trabajo en equipo</t>
    </r>
  </si>
  <si>
    <r>
      <rPr>
        <b/>
        <sz val="11"/>
        <color rgb="FF000000"/>
        <rFont val="Calibri"/>
        <family val="2"/>
        <scheme val="minor"/>
      </rPr>
      <t>COMUNICACIÓN INTERN</t>
    </r>
    <r>
      <rPr>
        <sz val="11"/>
        <color rgb="FF000000"/>
        <rFont val="Calibri"/>
        <family val="2"/>
        <scheme val="minor"/>
      </rPr>
      <t>A: canales utilizados y su efectividad, flujo de la
información necesaria para el desarrollo de las operaciones.</t>
    </r>
  </si>
  <si>
    <t>AMENAZAS
Falta de unificacion en la informacion de liquidacion de Prestacion sociales del Magisterio.
Fallas en el sistema de radicacion y liquidacion de cesantias HUMANO FOMAG
Demora por parte de la Fiduprevisora en el estudio y remisión de los expedientes de reconocimiento de prestaciones</t>
  </si>
  <si>
    <t>DEBILIDADES
Demoras en la actualizacion de la informacion reportada en los sistemas de informacion de la SED.
Demoras en la entrega de soportes de historia laboral, tiempos de servicios, factores salariales.
Reprocesos por la inadecuada radicacion de las prestaciones sociales y asesoria al docente por parte de la Oficina de Servicio al Ciudadano.</t>
  </si>
  <si>
    <t>Posibilidad de recibir o solicitar cualquier dádiva o beneficio  con el fin de tramitar prestaciones sociales en pro de favorecer un tercero</t>
  </si>
  <si>
    <t>Causa 1: Demoras en los procesos de radicacion, actualización de informacion y estudio de los trámites de prestaciones sociales de las entidades involucradas  (Fiduprevisora y SED).</t>
  </si>
  <si>
    <t xml:space="preserve">Perdida de confianza en la entidad afectando su reputación
Afecta al grupo de funcionarios del proceso
Incumplimiento de metas y objetivos de la dependencia
Posibles investigacioes y/o sanciones </t>
  </si>
  <si>
    <t>Procedimiento 14-PD-049 Trámite, Liquidación y Reconocimiento de Prestaciones Sociales de Pensiones, Auxilios, Seguros y ajustes de Cesantías
Procedimiento Trámite, liquidación y reconocimiento de prestaciones sociales de cesantías de docentes y directivos docentes adscritos al FNPM</t>
  </si>
  <si>
    <t>Control 1: El profesional de la Dirección de Talento Humano Responsable del Grupo de Fondo Prestacional y su equipo de trabajo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 Como evidencia de la ejecución del control queda la base de datos de excel con la trazabilidad de las prestaciones sociales</t>
  </si>
  <si>
    <t>Profesional Encargado</t>
  </si>
  <si>
    <r>
      <rPr>
        <b/>
        <sz val="11"/>
        <color rgb="FF000000"/>
        <rFont val="Calibri"/>
        <family val="2"/>
        <scheme val="minor"/>
      </rPr>
      <t>Actividad de monitoreo a los controles:</t>
    </r>
    <r>
      <rPr>
        <sz val="11"/>
        <color rgb="FF000000"/>
        <rFont val="Calibri"/>
        <family val="2"/>
        <scheme val="minor"/>
      </rPr>
      <t xml:space="preserve"> Realizar seguimiento mensual al tramite de las solicitudes de prestaciones sociales mediante el cruce de bases de datos, con el fin de establecer acciones de contigencia o priorizacion dentro del area para evitar materializar el riesgo  </t>
    </r>
  </si>
  <si>
    <t xml:space="preserve">Eficacia (control 1):
Prestaciones actuadas / prestaciones sociales radicadas
</t>
  </si>
  <si>
    <t>OPORTUNIDADES
Mejora de los sistemas de informacion y control del tramite en cada una de las areas de la SED para mantener la informacion de los docentes actualizada
Aumentar el personal de planta al grupo de prestaciones sociales que mitiguen los reprocesos al no tener continuidad del personal contratista"</t>
  </si>
  <si>
    <t>FORTALEZAS
Cconocimiento sobre el regimen prestacional por parte del equipo del Fondo de Prestaciones del Magisterio.
Capacitacion constante frente a los cambios en los procedimientos y la generacion de nuevos estados para complementar los conocimientos.
Seguimiento y gestión oportuna de trámites al mantener sistemas de informacion internos actualizados "</t>
  </si>
  <si>
    <r>
      <rPr>
        <b/>
        <sz val="11"/>
        <color rgb="FF000000"/>
        <rFont val="Calibri"/>
        <family val="2"/>
        <scheme val="minor"/>
      </rPr>
      <t xml:space="preserve">Acción de contingencia en caso de materialización del riesgo: </t>
    </r>
    <r>
      <rPr>
        <sz val="11"/>
        <color rgb="FF000000"/>
        <rFont val="Calibri"/>
        <family val="2"/>
        <scheme val="minor"/>
      </rPr>
      <t>Una vez se materialice el riesgo se realizaran las gestiones para establecer la trazabilidad del tramite y definir las responsabilidad frente a la falta, esto a partir de las bases de datos</t>
    </r>
  </si>
  <si>
    <t xml:space="preserve">Efectividad: ( Riesgo):
EFECTIVIDAD:
Emision de actos administrativos definitivos  y Prestaciones enviadas  a Fiduprevisora en los terminos de ley/prestaciones radicadas*100
</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</si>
  <si>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</si>
  <si>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AMENAZAS: Ofrecimiento de beneficios  de un docente sin cumplimiento de requisitos para obtener un nombramiento</t>
  </si>
  <si>
    <t>DEBILIDADES: Controles deficientes en la revisión de requisitos de los docentes a nombrar</t>
  </si>
  <si>
    <t>Posibilidad de favorecer el nombramiento de  docentes provisionales  en el ejercicio de las funciones del cargo,  que no cumplan con los requisitos, en beneficio propio y/o de un tercero.</t>
  </si>
  <si>
    <t>Causa 1: Falta de controles en el proceso de vinculacion de los docentes provisionales, asi como  ofrecimiento de beneficios  de un docente sin cumplimiento de requisitos para obtener un nombramiento</t>
  </si>
  <si>
    <t xml:space="preserve">Control 1: Control 1: El (la) Jefe de la Oficina de personal por intermedio de los profesionales encargados de la Vinculación Docente, verifica que el personal docente cumpla con los requisitos y competencias para los cargos de directivos docentes y docentes del sistema especial de carrera docente establecido mediante las resoluciones expedidas por el Ministerio de Educación Nacional. La verificación se realiza por demanda, a los candidatos escogidos en el aplicativo  de selección docente de la Secretaria de Educación del Distrito y Sistema Maestro del MEN. Como evidencia de la ejecución del control quedan: certificación de cumplimiento de requisitos, acto administrativo de nombramiento y  listado de la revisión de títulos. En caso de presentarse inconsistencias, se rechaza la postulación y se notifica por correo electronico la negación por inconsistencias , liberando nuevamente la vacante. </t>
  </si>
  <si>
    <t>Certificación de cumplimiento de requisitos, acto administrativo de nombramiento y  listado de la revisión de títulos.</t>
  </si>
  <si>
    <r>
      <rPr>
        <b/>
        <sz val="11"/>
        <color rgb="FF000000"/>
        <rFont val="Calibri"/>
        <family val="2"/>
        <scheme val="minor"/>
      </rPr>
      <t>Actividad de monitoreo a los controles</t>
    </r>
    <r>
      <rPr>
        <sz val="11"/>
        <color rgb="FF000000"/>
        <rFont val="Calibri"/>
        <family val="2"/>
        <scheme val="minor"/>
      </rPr>
      <t>:
Verificar el cumplimiento de los requisitos para vinculación.</t>
    </r>
  </si>
  <si>
    <t>Eficacia (control 1):  Verificación de Requisitos de personal a vincularse/Total de personal selecionado</t>
  </si>
  <si>
    <t>OPORTUNIDADES: Vinculación de docentes de acuerdo con la normativodad establecida</t>
  </si>
  <si>
    <t xml:space="preserve">FORTALEZAS: Postulacion a las vacantes por parte de los docentes interesados y con cumplimiento de requisitos solicitados                                </t>
  </si>
  <si>
    <t xml:space="preserve">Causa 2: </t>
  </si>
  <si>
    <r>
      <rPr>
        <b/>
        <sz val="11"/>
        <color rgb="FF000000"/>
        <rFont val="Calibri"/>
        <family val="2"/>
        <scheme val="minor"/>
      </rPr>
      <t>Acción de contingencia en caso de materialización del riesgo</t>
    </r>
    <r>
      <rPr>
        <sz val="11"/>
        <color rgb="FF000000"/>
        <rFont val="Calibri"/>
        <family val="2"/>
        <scheme val="minor"/>
      </rPr>
      <t>: El Jefe de la Oficina de Personal gestionará el trámite a que haya lugar por falsedad de documentos o incumplimiento de los requisitos</t>
    </r>
  </si>
  <si>
    <t>Efectividad: ( Riesgo): Verificación de vinculaciones de acuerdo con los procedimientos establecidos por la Oficina de Personal.</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</si>
  <si>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</si>
  <si>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AMENAZAS: Ofrecimiento de dádivas por Presentación de titulos falsos para tramites de escalafón docente.</t>
  </si>
  <si>
    <t xml:space="preserve">DEBILIDADES: Expedición del acto administrativo de inscripción, ascenso o mejoramiento salarial, sin el lleno de los requisitos.             </t>
  </si>
  <si>
    <t>Posibilidad de la expedición del acto administrativo de inscripción, ascenso o mejoramiento salarial, sin el lleno de los requisitos, para favorecer a un tercero (docente).</t>
  </si>
  <si>
    <t xml:space="preserve">Causa 1: Ofrecimiento de dádivas por Presentación de titulos falsos para tramites de escalafón docente con expedición del acto administrativo de inscripción, ascenso o mejoramiento salarial, sin el lleno de los requisitos.             </t>
  </si>
  <si>
    <t>Riesgo asociado al Trámite Ascenso en el Escalafón Nacional Docente y al 
Trámite Inscripción en el Escalafón Nacional Docente</t>
  </si>
  <si>
    <t>Control 1:  El jefe de la Oficina de Escalafón Docente  por intermedio del equipo de trabajo diariamente realiza la verificación de titulos, a través de la verificación de titulos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</si>
  <si>
    <t>Funcionario de la Oficina de Escalafón Docente y Abogados</t>
  </si>
  <si>
    <t>Actualización en la base de datos de posibles falsos, denuncias y actos administrativos</t>
  </si>
  <si>
    <r>
      <rPr>
        <b/>
        <sz val="11"/>
        <color rgb="FF000000"/>
        <rFont val="Calibri"/>
        <family val="2"/>
        <scheme val="minor"/>
      </rPr>
      <t xml:space="preserve">Actividad de monitoreo a los controles: </t>
    </r>
    <r>
      <rPr>
        <sz val="11"/>
        <color rgb="FF000000"/>
        <rFont val="Calibri"/>
        <family val="2"/>
        <scheme val="minor"/>
      </rPr>
      <t xml:space="preserve"> Verificación de titulos con universidades.</t>
    </r>
  </si>
  <si>
    <t>Eficacia (control 1): Verificación de Titulos de formación académica realizada/Número de solicitudes de ascenso, inscripción y mejoramiento salarial recibidas</t>
  </si>
  <si>
    <t>OPORTUNIDADES: Consulta en linea para la verificación de titulos.                        Alianza con universidades para consulta y verificación de títulos.</t>
  </si>
  <si>
    <t xml:space="preserve">FORTALEZAS: Listado de graduados compartido por algunas universidades el cual se integra en la base de datos de la Oficina de escalafón docente.                                             Experiencia, dedicación y compromiso del personal que conforma el equipo de trabajo                           
Planeación de las actividades y su ejecución.   </t>
  </si>
  <si>
    <t>Causa 2 :</t>
  </si>
  <si>
    <r>
      <rPr>
        <b/>
        <sz val="11"/>
        <color rgb="FF000000"/>
        <rFont val="Calibri"/>
        <family val="2"/>
        <scheme val="minor"/>
      </rPr>
      <t xml:space="preserve">Acción de contingencia en caso de materialización del riesgo: </t>
    </r>
    <r>
      <rPr>
        <sz val="11"/>
        <color rgb="FF000000"/>
        <rFont val="Calibri"/>
        <family val="2"/>
        <scheme val="minor"/>
      </rPr>
      <t xml:space="preserve"> El Jefe de la Oficina de Escalafón Docente gestionará el trámite a que haya lugar por falsedad de documentos o incumplimiento de los requisitos</t>
    </r>
  </si>
  <si>
    <t>Eficacia (Control 2 si existe): Número de actos  administrativos de negación por presentación de titulos falsos/Número de requerimientos recibidos</t>
  </si>
  <si>
    <t xml:space="preserve">SERVICIO INTEGRAL A LA CIUDADANÍA 
OBJETIVO: Gestionar los requerimientos de los grupos de valor mediante la orientación, atención y respuesta a las peticiones, quejas, reclamos, sugerencias y denuncias con el fin de mejorar la confianza institucional y la satisfacción de los usuarios. </t>
  </si>
  <si>
    <t xml:space="preserve">AMENAZAS:
Cambios normativos o lineamientos a nivel distrital o nacional.	
Presencia de tramitadores externos para los servicios ofrecidos por la entidad.
Desconocimiento de la ciudadanía respecto a los servicios prestados por la Entidades.
</t>
  </si>
  <si>
    <t>DEBILIDADES:
Insuficiente divulgación de los canales de comunicación ofrecidos para la prestación del servicio a la comunidad educativa. 
Desconocimiento de la Ley de Transparencia por parte del personal asignado para atender los canales de atención.</t>
  </si>
  <si>
    <t xml:space="preserve">Posibilidad de recibir o solicitar cualquier dadiva o beneficio en nombre propio o de un tercero con el fin de atender las solicitudes de trámites y servicios fuera de los lineamientos establecidos.
</t>
  </si>
  <si>
    <t>Causa 1: Existencia de intermediarios que exigen dádivas para gestionar los trámites y servicios de la Entidad.</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</si>
  <si>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</si>
  <si>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Tramites registrados en la guia de tramites y servicios de la SED.</t>
  </si>
  <si>
    <t xml:space="preserve">Control 1: El jefe (a) de la Oficina de Servicio al Ciudadano y su equipo de trabajo programan trimestralmente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</si>
  <si>
    <t xml:space="preserve">Jefe Oficina de Servicio al Ciudadano y equipo de trabajo responsable.
</t>
  </si>
  <si>
    <t>Listados de asistencia, material del desarrollo de las socializaciones y capacitaciones, así como actas de trabajo de ser necesario.</t>
  </si>
  <si>
    <t xml:space="preserve">Actividad de monitoreo a los controles: programan capacitaciones y socializaciones con los responsables de los trámites y servicios requeridos en el marco de la Ley de Transparencia y Código de Ética de la entidad.
</t>
  </si>
  <si>
    <t xml:space="preserve">Jefe Oficina de Servicio al Ciudadano y equipo responsable
</t>
  </si>
  <si>
    <t xml:space="preserve">Eficacia (control 1): Capacitaciones o socializaciones realizadas en el marco de la Ley de Transparencia y Código de Ética de la entidad/capacitaciones o socializaciones programadas.
</t>
  </si>
  <si>
    <t>OPORTUNIDADES:
Acompañamiento por parte de entes externos para la mejora en la prestación del servicio ofrecido a la comunidad educativa.
Convenio interadministrativo con la Alcaldía Mayor de Bogotá en la red CADE, con el fin de suplir las necesidades del ciudadano a nivel presencial al ciudadano .
Cultura de servicio de la comunidad educativa orientada a la virtualidad.
Desarrollo tecnología 4.0 en temas relacionados con el servicio.
Implementación de los servicios ciudadanos digitales desde la dependencia encargada - OTIC.</t>
  </si>
  <si>
    <t>FORTALEZAS:
Contar con un SGC, en funcionamiento y  certificado en la ISO9001:2015 y generación de alertas para la mitigación del riesgo a otros procesos.
Contar con diversos canales de atención al ciudadano.
Cumplir y socializar los lineamientos establecidos por la normatividad nacional y distrital. 
Personal conprometido con la política de calidad del proceso.</t>
  </si>
  <si>
    <t xml:space="preserve">Acción de contingencia en caso de materialización del riesgo: El Jefe de la Oficina de Servicio al Ciudadano, informará la situación presentada a la Oficina de Control Disciplinario. 
</t>
  </si>
  <si>
    <t xml:space="preserve">Efectividad: ( Riesgo):  Número casos presentados de  beneficio en nombre propio o de un tercero relacionados con tramites y servicios.
</t>
  </si>
  <si>
    <t>SERVICIO INTEGRAL A LA CIUDADANÍA. 
OBJETIVO:Gestionar los requerimientos de los grupos de valor mediante la orientación, atención y respuesta a las peticiones, quejas, reclamos, sugerencias y denuncias con el fin de mejorar la confianza institucional y la satisfacción de los usuarios.</t>
  </si>
  <si>
    <t xml:space="preserve">AMENAZAS
Posible fraude por la presentación de documentos presuntamente falsos.
Cambios normativos o lineamientos a nivel distrital o nacional.
Ofrecimiento o dadivas para el recibo de documentación presuntamente falsa por parte del ciudadano.	</t>
  </si>
  <si>
    <t xml:space="preserve">DEBILIDADES
Desconocimiento del procedimiento por parte del personal. 
No contar con la oportuna respuesta de verificación por parte de las Instituciones Educativas o de las Direcciones Locales de Educación.
</t>
  </si>
  <si>
    <t xml:space="preserve">
Posibilidad de generar el trámite de legalización de documentos con destino al Exterior sin el cumplimiento de los requisitos, en beneficio propio o de un tercero.
</t>
  </si>
  <si>
    <t xml:space="preserve">Causa 1: Ofrecimiento de dadivas para gestionar el trámite,
presentación de documentos presuntamente falsos para el trámite de legalización de documentos para estudios en el Exterior.
</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</si>
  <si>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</si>
  <si>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Riesgo asociado al trámite de legalización de documentos para estudiar en el exterior</t>
  </si>
  <si>
    <t>Probable</t>
  </si>
  <si>
    <t xml:space="preserve">Control 1: El jefe (a) de la Oficina de Servicio al Ciudadano y su equipo de trabajo trimestralmente programan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</si>
  <si>
    <t>OPORTUNIDADES:
Acompañamiento por parte de entes externos para la mejora en la prestación del servicio ofrecido a la comunidad educativa.
Cultura de servicio de la comunidad educativa orientada a la virtualidad.
Desarrollo tecnología 4.0 en temas relacionados con el servicio.
Implementación de los servicios ciudadanos digitales desde la dependencia encargada - OTIC.</t>
  </si>
  <si>
    <t>FORTALEZAS:
Contar con un SGC, en funcionamiento y  certificado en la ISO9001:2015.
Contar con diversos canales de atención al ciudadano.
Cumplir y socializar los lineamientos establecidos por la normatividad nacional y distrital. 
Personal conprometido con la política de calidad del proceso.</t>
  </si>
  <si>
    <t>Causa 2 : Presentación de documentos falsos para trámite de legalización de documentos para estudios en el Exterior por parte del solicitante.</t>
  </si>
  <si>
    <t>Control 2: El funcionario responsable de la OSC cada vez que recibe una solicitud, desarrolla las actividades descritas en  el procedimiento de Legalización de documentos para estudios en el exterior, con el fin de asegurar que se realicen todos los controles contemplados en el procedimiento. Adicionalmente, se realizarán monitoreos mensuales aleatorios a una muestra de las solicitudes de gestión de legalización de trámites, con el fin de identificar posibles casos que incumplan con los requisitos.
En caso de identificar inconsistencias en los documentos no se realiza la gestión de la solicitud. Como evidencia se mantienem los registros de la ejecución del procedimiento.</t>
  </si>
  <si>
    <t>El funcionario responsable de la OSC</t>
  </si>
  <si>
    <t xml:space="preserve"> Registros de la ejecución del procedimiento</t>
  </si>
  <si>
    <t xml:space="preserve">Acción de contingencia en caso de materialización del riesgo: El Jefe de la Oficina de Servicio al Ciudadano, informará la situación presentada a las autoridades competentes.
</t>
  </si>
  <si>
    <t xml:space="preserve">GOBIERNO Y SEGURIDAD DIGITAL.
 OBJETIVO: Diseñar e implementar soluciones y servicios de tecnología, por medio del empleo de estándares y buenas prácticas, monitoreando que cumplan en forma oportuna, eficiente y transparente </t>
  </si>
  <si>
    <t>AMENAZAS
 Intrusión no autorizada a los sistemas de información, aplicativos y bases de datos.</t>
  </si>
  <si>
    <t>DEBILIDADES 
 Desconocimiento de los lineamientos para el desarrollo y manejo de los sistemas de información, aplicativos y bases de datos</t>
  </si>
  <si>
    <t>Posibilidad de manipular indebidamente los sistemas de información por parte de los funcionarios y contratistas, que inciden en la debida ejecución para beneficio propio o de un tercero en acciones como alterar resultados de ejecución o anticipar pagos a un tercero.</t>
  </si>
  <si>
    <t>Causa 1 : Intrusión no autorizada a los sistemas de información, aplicativos y bases de datos</t>
  </si>
  <si>
    <t>Control 1:  Los administradores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</si>
  <si>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Profesionales de seguridad digital de la Oficina de las Tecnologias de la Información y las Comunicaciones</t>
  </si>
  <si>
    <t>Registros en la herramienta Dexon, consoilidados en el Tablero de control de Seguridad Digital</t>
  </si>
  <si>
    <r>
      <t xml:space="preserve">Actividad de monitoreo a los controles: 
</t>
    </r>
    <r>
      <rPr>
        <sz val="11"/>
        <color rgb="FF000000"/>
        <rFont val="Calibri"/>
        <family val="2"/>
        <scheme val="minor"/>
      </rPr>
      <t>Verificar que el Formato otorgar acceso a los sistemas de información cumpla con los requisitos establecidos de acuerdo al perfil de usuario , rol y competencia</t>
    </r>
  </si>
  <si>
    <t>Funcionarios operativos de mesa de servicios  Oficina de las Tecnologia de la Información y las Comunicaciones-OTIC-</t>
  </si>
  <si>
    <r>
      <rPr>
        <b/>
        <sz val="11"/>
        <color rgb="FF000000"/>
        <rFont val="Calibri"/>
      </rPr>
      <t>Eficacia</t>
    </r>
    <r>
      <rPr>
        <sz val="11"/>
        <color rgb="FF000000"/>
        <rFont val="Calibri"/>
      </rPr>
      <t>: Seguimiento al registro de solicitudes de otorgar acceso a los sistemas de Información</t>
    </r>
  </si>
  <si>
    <t>OPORTUNIDADES
Adopción de estandares, lineamientos , normas del MinTic para el desarrollo y manejo de sistemas de información , aplicativos y bases de datos</t>
  </si>
  <si>
    <t>FORTALEZAS
Adopción de estandares, lineamientos , normas del MinTic para el desarrollo y manejo de sistemas de información , aplicativos y bases de datos
Expedición de la Resolución 1944 de 2016 Política de Seguridad de la Información de la SED</t>
  </si>
  <si>
    <t>Control 2: Los profesionales encargados de la seguridad de la información, realizan al menos una vez al año, un análisis de seguridad a los sistemas de información con el fin de detectar manipulaciones indebidas de los datos o accesos no autorizados a los sistemas de información. En caso de detectar alguna situación que comprometa el acceso seguro, se debe reportar al líder funcional del sistema, al jefe inmediato del funcionario o al supervisor del contratista. Con cada revisión, se genera el informe respectivo  de análisis  de seguridad de la información.</t>
  </si>
  <si>
    <t>Informe de análisis de seguridad de la información</t>
  </si>
  <si>
    <r>
      <t xml:space="preserve">Acción de contingencia en caso de materialización del riesgo: </t>
    </r>
    <r>
      <rPr>
        <sz val="11"/>
        <color rgb="FF000000"/>
        <rFont val="Calibri"/>
        <family val="2"/>
        <scheme val="minor"/>
      </rPr>
      <t>En caso de presentarse una intrusión a los sistemas de información, el administrador del sistema procede a anular el acceso no autorizado , bloqueando el acceso y reportando el incidente de seguridad, al personal de seguridad digital, a fin de evitar nuevas intrusiones</t>
    </r>
  </si>
  <si>
    <r>
      <t xml:space="preserve">Efectividad: </t>
    </r>
    <r>
      <rPr>
        <sz val="11"/>
        <color rgb="FF000000"/>
        <rFont val="Calibri"/>
        <family val="2"/>
        <scheme val="minor"/>
      </rPr>
      <t>Cantidad de detección de intrusiones  no autorizadas de acceso a los sistemas de información</t>
    </r>
  </si>
  <si>
    <t>Detectar</t>
  </si>
  <si>
    <t>ACCESO Y PERMANENCIA ESCOLAR. OBJETIVO: Promover el acceso y la permanencia de la población en el Sistema educativo oficial del Distrito, a través del desarrollo de estrategias de cobertura y bienestar escolar para el logro de trayectorias educativas completas.</t>
  </si>
  <si>
    <t>AMENAZAS:
Mala calidad en los bienes o cambio de especificaicones técnicas requeridas para los bienes dotacionales</t>
  </si>
  <si>
    <t xml:space="preserve">DEBILIDADES
Falta de verificación de cumplimiento de las especificaciones técnicas en cada uno de lso bienes adquiridos </t>
  </si>
  <si>
    <t xml:space="preserve">Posibilidad de recibir o solicitar dádivas o beneficio en nombre propio o de un tercero, con el fin de obtener provecho  en la  recepción de adquisiones en mal estado, o que no cumpla con los especificaciones técnicas establecidas    </t>
  </si>
  <si>
    <t>Causa 1: Ofrecimiento de Dádivas
Trafico de Influencias</t>
  </si>
  <si>
    <t xml:space="preserve">Perdida de confianza en la entidad afectando su reputación
Afecta al grupo de funcionarios del proceso
Incumplimiento de metas y objetivos de la dependencia
Omisión intencional de posibles actos de corrupción
Posibles investigaciones y/o sanciones </t>
  </si>
  <si>
    <t>Catastrófico</t>
  </si>
  <si>
    <t>Extremo</t>
  </si>
  <si>
    <t xml:space="preserve">Control 1: La directora de Dotaciones Escolares,  y el equipo de calidad de la Dirección de Dotaciones Escolares realizarán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</si>
  <si>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t xml:space="preserve">Director (a) de Dotaciones Escolares </t>
  </si>
  <si>
    <t>Actas de visitas</t>
  </si>
  <si>
    <r>
      <rPr>
        <b/>
        <sz val="11"/>
        <color rgb="FF000000"/>
        <rFont val="Calibri"/>
        <family val="2"/>
        <scheme val="minor"/>
      </rPr>
      <t>Actividad de monitoreo a los controles:</t>
    </r>
    <r>
      <rPr>
        <sz val="11"/>
        <color rgb="FF000000"/>
        <rFont val="Calibri"/>
        <family val="2"/>
        <scheme val="minor"/>
      </rPr>
      <t xml:space="preserve"> Visitas aleatorias, para verificar la calidad de los bienes muebles a adquirir y entregar
</t>
    </r>
  </si>
  <si>
    <t xml:space="preserve">Dirección de Dotaciones Escolares </t>
  </si>
  <si>
    <t xml:space="preserve">
EFICACIA: No. de visitas aleatorias realizadas /No. De visitas aleatorias programadas X 100%
EFECTIVIDAD: No. de elementos verificados</t>
  </si>
  <si>
    <t>OPORTUNIDADES:
Validar que los bienes adquiridos por la SED cumplan con las especificaciones técnicas requeridas</t>
  </si>
  <si>
    <t>FORTALEZAS:
Verificación a muestreo aleatorio a los diferentes tipos de  Bienes
Rechazo ó cumplimeinto de garantia en caso de requerirse.</t>
  </si>
  <si>
    <t> </t>
  </si>
  <si>
    <r>
      <t xml:space="preserve">Acción de contingencia en caso de materialización del riesgo: </t>
    </r>
    <r>
      <rPr>
        <sz val="11"/>
        <color rgb="FF000000"/>
        <rFont val="Calibri"/>
        <family val="2"/>
        <scheme val="minor"/>
      </rPr>
      <t>Verificación aleatoria, para validar el cumplimiento del procedimiento en seguros</t>
    </r>
    <r>
      <rPr>
        <b/>
        <sz val="11"/>
        <color rgb="FF000000"/>
        <rFont val="Calibri"/>
        <family val="2"/>
        <scheme val="minor"/>
      </rPr>
      <t xml:space="preserve">
Acción de contingencia: </t>
    </r>
    <r>
      <rPr>
        <sz val="11"/>
        <color rgb="FF000000"/>
        <rFont val="Calibri"/>
        <family val="2"/>
        <scheme val="minor"/>
      </rPr>
      <t xml:space="preserve">Coordinar mesas de trabajo con el área de seguros y realizar las acciones correctivas pertinentes para el cierre de siniestros  </t>
    </r>
  </si>
  <si>
    <t xml:space="preserve">Eficacia: No. de verificaciones  aleatorias realizadas/No. De verificaciones  aleatorias programadas X 100%
EFECTIVIDAD: No. De siniestros verificados </t>
  </si>
  <si>
    <t xml:space="preserve">AMENAZAS
Cobros superiores en siniestros o no cobertura de los mismos </t>
  </si>
  <si>
    <t xml:space="preserve">DEBILIDADES
Reporte inadecuado de siniestros o documentación imcompeta.
Sobrecostos en indemnizaciónd e siniestros </t>
  </si>
  <si>
    <t>Posibilidad de recibir o solicitar dádivas o beneficio en nombre propio o de un tercero, con el fin de obtener provecho  en la  selección de proveedores para la atención de siniestros</t>
  </si>
  <si>
    <t>Pérdida de confianza en la entidad afectando su reputación
Afecta al grupo de funcionarios del proceso
Incumplimiento de metas y objetivos de la dependencia
Omisión intencional de posibles actos de corrupción
Posibles investigaciones y/o sanciones</t>
  </si>
  <si>
    <t>Control 1:  La Directora de Dotaciones Escolares y el equipo de seguros de la Dirección de Dotaciones Escolares, realizaran la verificación  aleatoria de los siniestros que se encuentren registrados en   la  base de seguros, bimestralmente  validando que se cumpla con el procedimiento establecido para seguros de garantizar el cumplimiento de cada siniestro desde el inicio hasta el cierre del mismo, como evidencia se tendrá un acta con la verificación.</t>
  </si>
  <si>
    <t xml:space="preserve"> Actas de verificación </t>
  </si>
  <si>
    <r>
      <rPr>
        <b/>
        <sz val="11"/>
        <color rgb="FF000000"/>
        <rFont val="Calibri"/>
        <family val="2"/>
        <scheme val="minor"/>
      </rPr>
      <t>Acción de contingencia en caso de materialización del riesgo:</t>
    </r>
    <r>
      <rPr>
        <sz val="11"/>
        <color rgb="FF000000"/>
        <rFont val="Calibri"/>
        <family val="2"/>
        <scheme val="minor"/>
      </rPr>
      <t xml:space="preserve"> Verificación aleatoria, para validar el cumplimiento del procedimiento en seguros
</t>
    </r>
    <r>
      <rPr>
        <b/>
        <sz val="11"/>
        <color rgb="FF000000"/>
        <rFont val="Calibri"/>
        <family val="2"/>
        <scheme val="minor"/>
      </rPr>
      <t xml:space="preserve">Acción de contingencia: </t>
    </r>
    <r>
      <rPr>
        <sz val="11"/>
        <color rgb="FF000000"/>
        <rFont val="Calibri"/>
        <family val="2"/>
        <scheme val="minor"/>
      </rPr>
      <t xml:space="preserve">coordinar mesas de trabajo con el área de seguros y realizar las acciones correctivas pertinentes para el cierre de siniestros  </t>
    </r>
  </si>
  <si>
    <t xml:space="preserve">
Eficacia: No. de verificaciones  aleatorias realizadas/No. De verificaciones  aleatorias programadas X 100%
EFECTIVIDAD: No. De siniestros verificados </t>
  </si>
  <si>
    <t xml:space="preserve">OPORTUNIDADES
Validar que todos los siniestros reportados tengan la atención requerida y satisfactoria </t>
  </si>
  <si>
    <t>FORTALEZA
Evitar perdidas de bienes o afectación en los inventarios de la SED</t>
  </si>
  <si>
    <t xml:space="preserve">AMENAZAS
Perdidas o mal manejo de los bienes de la entidad 
Cambio en a normatividad vigente </t>
  </si>
  <si>
    <t>DEBILIDADES
Falta de conocimiento por parte de los rectores o almacenistas de los colegios en el manejo de bienes y normatividad vigente.</t>
  </si>
  <si>
    <t xml:space="preserve">Causa 1: Desconocimiento de la normativa y procedimiento para administración de bienes a cargo de la SED (inventario) </t>
  </si>
  <si>
    <t>Posible detrimento patrimonial</t>
  </si>
  <si>
    <t>Mayor</t>
  </si>
  <si>
    <t>Alto</t>
  </si>
  <si>
    <t>Control 1: La  Directora de Dotaciones Escolares y su equipo de trabajo realizarán un total de 12 sesiones de capacitación durante el año  sobre la administración de bienes muebles en los niveles central, local e institucional, con el fin de dar a conocer la normatividad vigente y el cuidado de los bienes al personal a cargo del inventario de nivel institucional. En caso de evidenciar la inasistencia de los invitados, se informará al jefe inmediato, a la Dirección Local de Educación y a la Dirección General de Colegios. Como evidencia se tendrán en cuenta los listados de asistencia</t>
  </si>
  <si>
    <t>Listado de asistencia</t>
  </si>
  <si>
    <r>
      <rPr>
        <b/>
        <sz val="11"/>
        <color rgb="FF000000"/>
        <rFont val="Calibri"/>
        <family val="2"/>
        <scheme val="minor"/>
      </rPr>
      <t>Actividad de monitoreo a los controles:</t>
    </r>
    <r>
      <rPr>
        <sz val="11"/>
        <color rgb="FF000000"/>
        <rFont val="Calibri"/>
        <family val="2"/>
        <scheme val="minor"/>
      </rPr>
      <t xml:space="preserve"> Capacitaciones realizadas a personal de nivel central, local e institucional para mejorar su competencia en lo relacionado con la administración de bienes muebles de la SED </t>
    </r>
  </si>
  <si>
    <t>Eficacia (control 1):
EFICACIA: No. de sesiones de capacitación realizadas / Total de sesiones de capacitación programadas x 100
EFECTIVIDAD: No. de personas que asisten a la capacitación por Localidad / N° de personas convocadas por Localidad</t>
  </si>
  <si>
    <t>OPORTUNIDADES
Mantener actualizados los bienes de la entidad a fin de evitar perdidas de patromonio 
Capacitar a los almacenistas y rectores de acuerdo a la normatividad vigente.</t>
  </si>
  <si>
    <t xml:space="preserve">FORTALEZAS
Mantener los inventarios de la entidad actualizados
llevar el control de los bienes existentes, asi como los ingresos y egresos </t>
  </si>
  <si>
    <t xml:space="preserve">Causa 2: Solicitar bienes dotacionales innecesariamente  para uso personal de los servidores </t>
  </si>
  <si>
    <t> Control 2: La Directora  de Dotaciones Escolares y su equipo de trabajo, realizarán visitas presenciales o virtuales a nivel institucional , de acuerdo con los requerimientos de las Instituciones Educativas Distritales,  para verificar la necesidad de elementos dotacionales que se requieren y hacer el levantamiento de necesidades. De esta manera se identificarán los elementos que se deben adquirir. Como evidencia se tendra las actas de visitas a las diferentes Instituciones Educativas Distritales.</t>
  </si>
  <si>
    <r>
      <rPr>
        <b/>
        <sz val="11"/>
        <color rgb="FF000000"/>
        <rFont val="Calibri"/>
        <family val="2"/>
        <scheme val="minor"/>
      </rPr>
      <t>Acción de contingencia en caso de materialización del riesgo:</t>
    </r>
    <r>
      <rPr>
        <sz val="11"/>
        <color rgb="FF000000"/>
        <rFont val="Calibri"/>
        <family val="2"/>
        <scheme val="minor"/>
      </rPr>
      <t xml:space="preserve"> Visitas realizdas a las IED, para verificar la necesidad dotacional 
</t>
    </r>
    <r>
      <rPr>
        <b/>
        <sz val="11"/>
        <color rgb="FF000000"/>
        <rFont val="Calibri"/>
        <family val="2"/>
        <scheme val="minor"/>
      </rPr>
      <t xml:space="preserve">Acción de Contingencia: </t>
    </r>
    <r>
      <rPr>
        <sz val="11"/>
        <color rgb="FF000000"/>
        <rFont val="Calibri"/>
        <family val="2"/>
        <scheme val="minor"/>
      </rPr>
      <t>verificar los inventarios de cada IED, para verificar la necesidad por obsolecencia</t>
    </r>
  </si>
  <si>
    <t>Eficacia (Control 2 si existe):
Efectividad: ( Riesgo):
Eficacia. Número de visitas realizadas 
Efectividad: Número de visitas Realizdas / Numero de solicitudes allegadas a la DDE x 100</t>
  </si>
  <si>
    <t xml:space="preserve">AMENAZAS: 
Preferencias entre los proponentes 			
Pérdida de confianza en la gestión pública			
destinación indebida de recursos			
Comprometer la calidad de los bienes y/o servicios contratados por la entidad			
Detrimento patrimonial	</t>
  </si>
  <si>
    <t>DEBILIDADES: 		
Debilidades en la etapa de planeación que facilitan la inclusión en los estudios previos y/o pliegos de condiciones de requisitos orientados a favorecer a un proponente.			
Altos niveles de rotación y planta de personal insuficiente para realizar seguimiento a los contratos suscritos.			
Productos y/o servicios recibidos que no cumplen con lo requerido contractualmente	
Debilidad y/o desconocimiento de las responsabilidades en el ejercicio de la supervisión de contratos</t>
  </si>
  <si>
    <t>Posibilidad de recibir o solicitar dádivas o beneficio en nombre propio o de terceros en cualquiera de las fases del proceso contractual de un proyecto de obra de infraestructura.</t>
  </si>
  <si>
    <t>Causa 1: Debilidades en la etapa de planeación que facilitan la inclusión en los estudios previos y/o pliegos de condiciones de requisitos orientados a favorecer a un proponente.</t>
  </si>
  <si>
    <t xml:space="preserve">Posible detrimento Posible detrimento patrimonial
Incumplimiento de metas y objetivos de la dependencia
Posibles investigaciones y/o sanciones </t>
  </si>
  <si>
    <t>Control 1:
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En caso que el área de Estudios Previos de la Dirección no los esté usando, debe realizar la respectiva justificación. Como evidencia quedarán las listas de chequeo de la implementación del instructivo firmadas y avaladas por el líder del equipo de estudios previos de la Direccion de Construccion y Conservación de Establecimientos Educativos y documentos entregados al área de estudios previos para adelantar el proceso de selección o revisión de proyectos.</t>
  </si>
  <si>
    <t>Director (a) de Construcción y Conservación de Establecimientos Educativos</t>
  </si>
  <si>
    <t>Lista de chequeo documentos entregados al área de estudios previos para adelantar el proceso de selección o revisión de proyectos</t>
  </si>
  <si>
    <t>Actividad de monitoreo a los controles:
Listas de chequeo aplicadas  en todos los procesos contractuales de la Dirección de Construcciones</t>
  </si>
  <si>
    <t>Dirección de Construcción y Conservación de Establecimientos Educativos</t>
  </si>
  <si>
    <t>Eficacia (control 1):
(No. de procesos con lista de chequeo del cumplimiento del instructivo en los estudios previos /No. Total de procesos contractuales de obra estructurados en el periodo) X100%</t>
  </si>
  <si>
    <t>OPORTUNIDADES: Actualización permanente de los requisitos técnicos establecidos por la normatividad vigente que implican la mejora continua en los procesos de contratación				
Actualización de los procedimientos y/o documentos asociados al proceso que propendan por la mejora continua</t>
  </si>
  <si>
    <t>FORTALEZAS: Veeduría Ciudadana	
Órganos de control	
Seguimiento y supervisión permanente a la ejecución de proyectos de obra pública
Implementación de documentos controlados que estandarizan la presentación de información para el proceso de contratación de obras públicas</t>
  </si>
  <si>
    <t xml:space="preserve">Causa 2: Debilidades en el proceso de supervisión que realizan las firmas interventoras a los contratos de obra, facilitando la inclusión de actividades programadas y no ejecutadas, orientadas a generar mayores pagos, para beneficio del contratista de obra e interventoría.		</t>
  </si>
  <si>
    <t>Control 2: El Director de Construcciones y su equipo de trabajo realiza una revisión cuatrimestral sobre una muestra aleatoria de autocontrol sobre los informes de interventoría a los contratos de obras, con el fin de corroborar que se esté cumpliendo un adecuado ejercicio de la supervisión. En caso de que el supervisor y/o apoyo a la supervisión no esté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qué proyecto hace parte de la muestra y qué aspectos fueron evaluados.</t>
  </si>
  <si>
    <t>Informe de revisión a una muestra aleatoria de  los informes de supervisión de obras, presentados en el periodo</t>
  </si>
  <si>
    <t>Acción de contingencia en caso de materialización del riesgo:
Revisión a una muestra aleatoria de  los informes de supervisión de obras</t>
  </si>
  <si>
    <t>Eficacia (Control 2):
(Porcentaje de cumplimiento de conceptos de revisión contractuales, técnicos, seguimiento, pagos, comités de obra/ No total de informes revisados) X 100%</t>
  </si>
  <si>
    <t xml:space="preserve">AMENAZAS: Omisión de protocolos de control interno para evadir requisitos y procedimientos.
Práctica habitual de dar y recibir  un beneficio a un particular y para el  funcionario.
El uso consetudinario de tráfico de influencias para conseguir posiciones y decisiones administrativas. </t>
  </si>
  <si>
    <t>DEBILIDADES: Falta de rigor de las IED en la aplicación del procedimiento establecido en la Resolución de Gestión de la Cobertura Educativa.</t>
  </si>
  <si>
    <t>Posibilidad de recibir o solicitar cualquier dádiva o beneficio en nombre propio o de un tercero con el fin de obtener un cupo escolar,  incumpliendo la norma.</t>
  </si>
  <si>
    <t>Causa 1: Falta de rigor de las IED en la aplicación del procedimiento establecido en la Resolución de Gestión de la Cobertura Educativa.</t>
  </si>
  <si>
    <t>Desvío de los beneficios hacia grupos poblacionales sin el lleno de los requisitos establecidos
Vulneración y afectación de los derechos de las niñas, niños, adolescentes y jóvenes
Incumplimiento de la misión institucional de la SED
Afectación de la imagen y la credibilidad de la SED.
Generar desconfianza en los procesos.
Fomentar malas prácticas laborales.
Crear redes de corrupción y tráfico de influencias.
Sanciones e investigaciones disciplinarias, administrativas o penales.</t>
  </si>
  <si>
    <t>Riesgo asociado a trámite de asignación de cupo escolar</t>
  </si>
  <si>
    <t>Control 1: La Directora de Cobertura y su equipo de trabajo programan la verificación y seguimiento semestral a las Instituciones Educativas pertenecientes a la matrícula oficial del Distrito. Se realiza el seguimiento y actualización de datos en los sistemas  de información de acuerdo con lo establecido en la Resolución de Gestión de la Cobertura No. 2797 de 2022, con el fin de garantizar la veracidad, oportunidad y calidad de la información registrada por las Instituciones Educativas Distritales en el Sistema Integrado de Matrícula - SIMAT.  En caso de que se encuentren novedades de matrícula de estudiantes por fuera de los conductos y procedimientos regulares, se toman las medidas pertinentes de notificación e información a las Direcciones Locales de Educación e Instituciones Educativas Distritales para que realicen los ajustes y en caso de  gravedad calificada, se notifica a las instancias de control a que haya lugar para las respectivas investigaciones. Las evidencias de la actividad de control son los diferentes insumos del proceso de verificación y seguimiento, tales como: Instructivo del proceso, actas de verificación e informe con los resultado.  En el caso que durante la vigencia se realice  por parte del  Ministerio de Educación Nacional (MEN) auditoría censal a la información registrada en el Sistema Integrado de Matrícula - SIMAT, este proceso supliría la actividad de verificación y seguimiento realizado por la Dirección de Cobertura, en cuyo caso la evidencia del control sería el  informe entregado al MEN por parte de la Secretaría de Educación del  Distrito  (SED).</t>
  </si>
  <si>
    <t>Director (a) de Cobertura</t>
  </si>
  <si>
    <t>Instructivo del proceso, actas de verificación e informes con los resultados o informe entregado al MEN por parte de la SED.</t>
  </si>
  <si>
    <r>
      <rPr>
        <b/>
        <sz val="11"/>
        <color rgb="FF000000"/>
        <rFont val="Calibri"/>
        <family val="2"/>
        <scheme val="minor"/>
      </rPr>
      <t>Actividad de monitoreo a los controles:</t>
    </r>
    <r>
      <rPr>
        <sz val="11"/>
        <color rgb="FF000000"/>
        <rFont val="Calibri"/>
        <family val="2"/>
        <scheme val="minor"/>
      </rPr>
      <t xml:space="preserve">
Verificación de la información reportada por cada Institución Educativa Distrital.  </t>
    </r>
  </si>
  <si>
    <t>Directora de la Dirección de Cobertura</t>
  </si>
  <si>
    <t>Eficacia (control 1):
Número de verificaciones y seguimiento realizadas a las Instituciones Educativas Distritales /Número total de verificaciones y seguimiento programadas X 100%</t>
  </si>
  <si>
    <t xml:space="preserve">OPORTUNIDADES: Respaldo de la Administración Distrital para la implementación de acciones complementarias de control y gestión.
Articulación entre el nivel Central, Local e Institucional para la gestión de la cobertura. 
Plataformas como :  Colombia compra eficiente, la cual facilita y promueve la verificación de cada proceso, distribución y/o asignación del gasto públio;  contratos que se adquieren y demás para el conocimiento público y la gestión de control y fiscalización. </t>
  </si>
  <si>
    <t xml:space="preserve">FORTALEZAS: Contar con herramientas tecnológicas que minimizan la probabilidad de ocurrencia de actos de corrupción.
Publicidad y socialización del proceso de matrícula para su implementación y trámites, para cada período académico.
Socialización e implementación de la ruta de acceso y los canales de comunicación acerca de novedades y fechas concernientes a los procesos de matrícula, traslados y asignación cupos. </t>
  </si>
  <si>
    <t>Causa 2</t>
  </si>
  <si>
    <t xml:space="preserve">Control 2: La Directora de Cobertura y su equipo de trabajo realizan la actividad de control de usuarios registrados y protocolos éticos y de confidencialidad de la información en el manejo del SIMAT, partiendo de la suscripción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de Educación y se corrigen de inmediato y en caso de hallarse irregularidades se notifica a las instancias de control competentes. Como evidencia del control se tienen: Documentos de compromiso ético y de confidencialidad, base de solicitud de usuarios nuevos y base de registro en SIMAT de usuarios nuevos. </t>
  </si>
  <si>
    <t>Documentos de compromiso ético y de confidencialidad, base de solicitud de usuarios nuevos y base de registro en SIMAT de usuarios nuevos</t>
  </si>
  <si>
    <r>
      <rPr>
        <b/>
        <sz val="11"/>
        <color rgb="FF000000"/>
        <rFont val="Calibri"/>
        <family val="2"/>
        <scheme val="minor"/>
      </rPr>
      <t>Acción de contingencia en caso de materialización del riesgo:</t>
    </r>
    <r>
      <rPr>
        <sz val="11"/>
        <color rgb="FF000000"/>
        <rFont val="Calibri"/>
        <family val="2"/>
        <scheme val="minor"/>
      </rPr>
      <t xml:space="preserve">
En caso de  materializacion del riesgo, se notificá a las instancias de control a que haya lugar para las respectivas investigaciones.</t>
    </r>
  </si>
  <si>
    <t xml:space="preserve">Eficacia (Control 2):
Efectividad: ( Riesgo):
EFICACIA: Número de usuarios nuevos del SIMAT con compromiso ético y de confidencialidad suscrito /Número total de usuarios nuevos registrados X 100%                                                                                                                                                                                                                                                                                                                                                                 
EFECTIVIDAD: El total de los perfiles de usuarios registrados cumplen los compromisos éticos y de confidencialidad
</t>
  </si>
  <si>
    <t xml:space="preserve">AMENAZAS
- Cambios desfavorables en las políticas públicas a nivel nacional y distrital para el sector educación.
- Cambios en los modelos de contratación y/o criterio de selección por parte de Colombia compra eficiente
- Factores externos que generan incumplimiento del proveedor del servicio, derivados de afectaciones del orden público como paros, contingencias externas y no previsibles, eventos de fuerza mayor (salud pública) y cambios del mercado.
- Ausencia de presentación de ofertas en los procesos de contratación.
</t>
  </si>
  <si>
    <t>DEBILIDADES
- Despliegue ineficiente de información de manera asertiva a todos los niveles de la organización.
- Inoportunidad en la generación de reportes de información.
- Errores en la información de demanda vs necesidades  que alteran  la operación de los programas
- Ausencia de un procedimiento efectivo para ejercer controles en la asignación del beneficio.
- Deficiencias en el flujo de información que permita obtener datos en tiempo real, para la toma efectiva de decisiones.
- Ausencia de una herramienta tecnológica propia que permita el registro, seguimiento y control oportuno de cada uno de los Programas.</t>
  </si>
  <si>
    <t>Posibilidad de recibir o solicitar cualquier dadiva o beneficio a nombre propio o de terceros, o desidia en el seguimiento de la ejecución de los programas de alimentación escolar, movilidad y/o bienestar, viabilizando pagos por bienes o servicios no entregados o prestados</t>
  </si>
  <si>
    <t xml:space="preserve">Causa 1. Intervención de funcionarios y/o contratistas de la SED con funciones de supervisión o apoyo a la supervisión, que avalen pagos o aprueben informes sin el cumplimiento de los requisitos mínimos de los bienes y/o servicios utilizados para el funcionamiento de los programas de alimentación y movilidad escolar, favoreciendo intereses particulares por descuido o corrupción.
 </t>
  </si>
  <si>
    <t xml:space="preserve">Pérdida de confianza en lo público.
Investigaciones penales, disciplinarias y fiscales.
Enriquecimiento ilícito de contratistas y/o servidores públicos.
Comprometer la calidad de los bienes y/o servicios prestados por la entidad.
Detrimento patrimonial. 
</t>
  </si>
  <si>
    <t xml:space="preserve">Control 1:  El Director de Bienestar Estudiantil con el apoyo de su equipo de supervisión  (jurídico y técnico), las coordinadoras de cada programa y el equipo de control de operaciones, hace seguimiento  mensual a los informes de interventoría de los programas de alimentación y movilidad escolar, con el objetivo de garantizar el correcto funcionamiento de estos con oportunidad y calidad, mediante  la revisión y aprobación de los informes de  inteventoría. En caso que no se realice el seguimiento mensual a los informes de la interventoría, el director solicita al coordinador responsable del programa de movilidad o alimentación escolar, el cumplimiento inmediato. Como evidencia de la ejecución del control, se tienen los informes mensuales  de interventoría del programa de movilidad y alimentación escolar, y las actas de reunión de seguimiento con la interventoría.
</t>
  </si>
  <si>
    <t>Director de Bienestar Estudiantil.
Equipos de Apoyo a la Supervisión.
Equipo de Control de Operaciones
Coordindoras de cada uno de los Programas,</t>
  </si>
  <si>
    <t>Informes mensuales  de interventoría del PME y PAE.
Actas de reunión de seguimiento con la interventoría.</t>
  </si>
  <si>
    <r>
      <t xml:space="preserve">Actividad de monitoreo a los controles: </t>
    </r>
    <r>
      <rPr>
        <sz val="11"/>
        <color rgb="FF000000"/>
        <rFont val="Calibri"/>
        <family val="2"/>
        <scheme val="minor"/>
      </rPr>
      <t>Verificación de la  ejecución de la revisión y aprobación de informes</t>
    </r>
  </si>
  <si>
    <t>Director de Bienestar Estudiantil.
Equipos de Apoyo a la Supervisión.
Equipo de Control de Operaciones
Coordinadoras de cada uno de los Programas,</t>
  </si>
  <si>
    <t>Eficacia (control 1):
(Número de informes de Interventoría PAE aprobados/ Números de informes de interventoría PAE Programados)  X 100
(Número de informes de Interventoría PME aprobados/ Números de informes de interventoría PME Programados)  X 100
(Actas de reuniones con la interventoría realizadas / Actas de reuniones con la interventoría programadas)  X 100</t>
  </si>
  <si>
    <t>OPORTUNIDADES
•	Desarrollar centros de excelencia interno, para fomentar y garantizar la calidad, oportunidad, seguridad y optimización de recursos, para la ejecución de los programas.				
•	Sugerencias de los entes de control para incidir a la materialización  de un Sistema de Información.				
•	El modelo de contratación propuesto para el suministro de refrigerios permite que el programa tenga más control sobre los procesos de compra, ensamble y distribución de refrigerios en instituciones educativas.				
•	El modelo de contratación propuesto para el suministro de refrigerios permite que el programa tenga más control sobre los procesos de compra, ensamble y distribución de refrigerios en instituciones educativas.				
•	El ingreso del Programa de Movilidad Escolar al sistema de Colombia Compra Eficiente</t>
  </si>
  <si>
    <t>FORTALEZAS
•	Equipo idóneo y comprometido con las metas planteadas por la DBE. Y Recurso humano con el conocimiento técnico y las competencias requeridas para el cumplimiento de las actividades asignadas				
•	Pluralidad de oferentes, eficiencia y economía con el apoyo de Colombia Compra Eficiente.				
•	Infraestructura en general adecuada, para una buena prestación de servicios.				
•	Se cuenta con manuales operativos para los programas de movilidad escolar y alimentación escolar.				
•	Sistema integrado de matrícula SIMAT que permite el registro y seguimiento en tiempo real de la matricula oficial del Distrito.
•	Experiencia de los prestadores de servicios de alimentación, movilidad escolar y el equipo de bienestar, de igual forma de las interventorías y los equipos internos de apoyo a la supervisión.</t>
  </si>
  <si>
    <t xml:space="preserve">Causa 2. </t>
  </si>
  <si>
    <r>
      <rPr>
        <b/>
        <sz val="11"/>
        <color rgb="FF000000"/>
        <rFont val="Calibri"/>
        <family val="2"/>
        <scheme val="minor"/>
      </rPr>
      <t xml:space="preserve">Acción de contingencia en caso de materialización del riesgo:
</t>
    </r>
    <r>
      <rPr>
        <sz val="11"/>
        <color rgb="FF000000"/>
        <rFont val="Calibri"/>
        <family val="2"/>
        <scheme val="minor"/>
      </rPr>
      <t xml:space="preserve">
 Comunicar a la instancia competente para iniciar  la investigación  disciplinaria, fiscal o penal según el caso </t>
    </r>
  </si>
  <si>
    <t>GESTIÓN JURÍDICA
 OBJETIVO:Fortalecer jurídicamente la gestión de la Secretaría de Educación garantizando la debida dilgencia de los deberes funcionales en garantía de los derechos de los administrados y la protección de los intereses jurídicos de la entidad.</t>
  </si>
  <si>
    <t xml:space="preserve">AMENAZAS: Indebida notificación de autos judiciales.
Emisión tardia de informes  técnicos para la debida defensa de la Secretaría de Eduación del Distrito. </t>
  </si>
  <si>
    <t>DEBILIDADES: Vencimiento de terminos legales en el ejercicio de defensa de la SED 
Debilidades en la vigilancia de actuaciones procesales y estado de los procesos en los despachos judiciales</t>
  </si>
  <si>
    <t>Posibilidad de recibir o solicitar cualquier dádiva o beneficio  a nombre propio o de terceros para ejercer  la representación y defensa de la entidad de forma indebida.</t>
  </si>
  <si>
    <t>Causa 1: Debilidades en la revisión de las actuaciones procesales  repordas  en los informes mensuales presentados por las firmas  de abogados externos.</t>
  </si>
  <si>
    <t>Pérdida de confianza en lo público
Investigaciones penales, disciplinarias y fiscales
Enriquecimiento ilícito de contratistas y/o servidores públicos.</t>
  </si>
  <si>
    <t>Control 1 Los funcionarios designados por el jefe de la Oficina Asesora Jurídica, realizan la revisión mensual de los informes presentados por los apoderados externos de la Secretaría de Educación del Distrito mes vencido , validando que las actuaciones procesales reportadas se encuentren actualizadas en el Sistema de Información de los Procesos Judiciales SIPROJ WEB, así como el cumplimiento de los términos de ley en la defensa judicial de la entidad.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</si>
  <si>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t>Jefe Oficina Asesora Jurídica
Funcionariosdesignados 
Apoderado</t>
  </si>
  <si>
    <t xml:space="preserve"> Los informes presentados, las comunicaciones remitidas o correos electrónicos de revisión de informes
</t>
  </si>
  <si>
    <r>
      <rPr>
        <b/>
        <sz val="11"/>
        <color rgb="FF000000"/>
        <rFont val="Calibri"/>
        <family val="2"/>
        <scheme val="minor"/>
      </rPr>
      <t>Actividad de monitoreo a los controles</t>
    </r>
    <r>
      <rPr>
        <sz val="11"/>
        <color rgb="FF000000"/>
        <rFont val="Calibri"/>
        <family val="2"/>
        <scheme val="minor"/>
      </rPr>
      <t xml:space="preserve">:Revisión y validación de los  informes  mensuales presentados por los apoderados de la SED,   por parte del profesional de apoyo a la supervisión y el jefe de la Oficina Asesora Jurídica.                              
</t>
    </r>
    <r>
      <rPr>
        <b/>
        <sz val="11"/>
        <color rgb="FF000000"/>
        <rFont val="Calibri"/>
        <family val="2"/>
        <scheme val="minor"/>
      </rPr>
      <t xml:space="preserve">Acción de contingencia:  </t>
    </r>
    <r>
      <rPr>
        <sz val="11"/>
        <color rgb="FF000000"/>
        <rFont val="Calibri"/>
        <family val="2"/>
        <scheme val="minor"/>
      </rPr>
      <t>Comunicar a la  instancia competente para iniciar  si es el caso un proceso de incumplimiento contractual.</t>
    </r>
  </si>
  <si>
    <t>Oficina Asesora Jurídica</t>
  </si>
  <si>
    <t>Eficacia (control 1):
Informes revisados y validados/Informes mensuales presentados por los apoderados de la SED  X 100</t>
  </si>
  <si>
    <t>OPORTUNIDADES: Reporte Infome de gestión judicial, enviado a la Alcaldia Mayor de Bogota.</t>
  </si>
  <si>
    <t>FORTALEZAS: Idoneidad de los profesionales que ejercen la defensa y representación del a entidad
Documentación y caracterización de los procesos. 
Establecimiento de lineas jurídicas para la defensa de la entidad.
Adecuados controles y seguimiento a los procesos en lo que es parte la SED</t>
  </si>
  <si>
    <t>Causa 2 : Vencimiento de términos legales en el ejercicio de defensa de la Secretaría de Educación del Distrito.</t>
  </si>
  <si>
    <t>Control 2: El profesional designado por el jefe de la Oficina Asesora Jurídica o la firma externa contratada, valida  permanentemente ante el sistema de consulta de procesos de la rama judicial las actuaciones surtidas en los procesos judiciales en los que se encuentra vinculada la Secretaría de Educación del Distrito,  así como el cumplimiento de los términos de ley en la defensa judicial de la entidad y reporta diariamente la información de los procesos revisados que presentan novedades importartantes al profesional de apoyo a la supervisión. En caso de incumplimiento por parte de los apoderados, el jefe de la Oficina requiere informe escrito  a los mismos, sobre la omisión.  Como evidencia se tienen  reportes en Excel de los estados procesales registrados por la rama judicial y los correos enviados al profesional de apoyo a la supervisión.</t>
  </si>
  <si>
    <t xml:space="preserve">Jefe Oficina Asesora Jurídica
Funcionariosdesignados  o Firma Externa Contratada </t>
  </si>
  <si>
    <t>Reportes en Excel de los estados procesales registrados por la rama judicial y los correos enviados al profesional de apoyo a la supervisión.</t>
  </si>
  <si>
    <r>
      <rPr>
        <b/>
        <sz val="11"/>
        <color rgb="FF000000"/>
        <rFont val="Calibri"/>
        <family val="2"/>
        <scheme val="minor"/>
      </rPr>
      <t>Acción de contingencia en caso de materialización del riesgo</t>
    </r>
    <r>
      <rPr>
        <sz val="11"/>
        <color rgb="FF000000"/>
        <rFont val="Calibri"/>
        <family val="2"/>
        <scheme val="minor"/>
      </rPr>
      <t>:Reporte de  las actuaciones, tramites o decisiones que se generen en los procesos judiciales y comunicación  via correo electronico al profesional de apoyo  encargado de la supervisón de los contratos                                                                                                                                                             Acción de contingencia: Comunicar a la instancia competente para iniciar  la investigación  disciplinaria, fiscal o penal según el cas</t>
    </r>
  </si>
  <si>
    <t>Eficacia (Control 2 si existe):
Efectividad: ( Riesgo):
Eficacia:
( Riesgo):Número de casos de favorecimientos a terceros durante la vigencia
Efectividad: 
 Procesos judiciales  vigilados /Procesos con vencimiento de términos de ley reportados X 100</t>
  </si>
  <si>
    <t>CALIDAD EDUCATIVA INTEGRAL.  OBJETIVO: Promover en niños, niñas, adolescentes, jóvenes y adultos el desarrollo humano y formación integral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</si>
  <si>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AMENAZAS: Situaciones de orden social, público o epidemiologico, entre otras, podrían afectar el control en las diferentes etapas del proceso de contratación y la ejecución de los contratos y convenios suscritos por la Subsecretaría de Calidad y Pertinencia.</t>
  </si>
  <si>
    <t>DEBILIDADES: Debilidad en el manejo de la plataforma transaccional SECOP II y desarticulación en los lineamientos que existen a la hora de cargar los documentos de la gestión contractual en dicha plataforma.</t>
  </si>
  <si>
    <t xml:space="preserve">Posibilidad de recibir o solicitar cualquier dádiva o beneficio a nombre propio o de terceros, con el fin de manipular la información o documentación para beneficio privado </t>
  </si>
  <si>
    <t>Causa 1: Dificultades en el manejo de los canales de comunicación y las herramientas de control del seguimiento contractual, debido a las situaciones de orden social, público o epidemiologico, entre otras.</t>
  </si>
  <si>
    <t>1. Detrimento patrimonial.
2. Investigaciones disciplinarias, fiscales y penales
3.Destinación indebida de los recursos públicos en beneficio de terceros.  
4. Pérdida de imagen positiva y credibilidad de la entidad.</t>
  </si>
  <si>
    <t>Control 1:  Las Direcciones de la Subsecretaría de Calidad y Pertinencia, con una periodicidad cuatrimestral, realizarán mesas de trabajo virtuales y/o presenciales, conformadas por los Directores, abogado(s), financiero(s) y lideres del equipo técnico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contractual y/o poscontractual y se tomaran las acciones pertinentes, dejando como evidencia actas de las mesas de trabajo realizadas.</t>
  </si>
  <si>
    <t>La Subsecretaría de Calidad y Pertinencia y sus Direcciones.</t>
  </si>
  <si>
    <t>Las actas de las mesas de trabajo realizadas</t>
  </si>
  <si>
    <t xml:space="preserve"> </t>
  </si>
  <si>
    <r>
      <rPr>
        <b/>
        <sz val="11"/>
        <color rgb="FF000000"/>
        <rFont val="Calibri"/>
        <family val="2"/>
        <scheme val="minor"/>
      </rPr>
      <t>Actividad de monitoreo a los controles</t>
    </r>
    <r>
      <rPr>
        <sz val="11"/>
        <color rgb="FF000000"/>
        <rFont val="Calibri"/>
        <family val="2"/>
        <scheme val="minor"/>
      </rPr>
      <t xml:space="preserve">:  La Subsecretaría de Calidad y Pertinencia realizara el seguimiento al cumplimiento de la actividad de control mediante la recepción y verificación de las evidencias enunciadas
</t>
    </r>
  </si>
  <si>
    <t>Día 1 de materialización del riesgo</t>
  </si>
  <si>
    <t>Día 15 de materialización del riesgo</t>
  </si>
  <si>
    <t>Subsecretaría de Calidad y Pertinencia y sus Direcciones</t>
  </si>
  <si>
    <t>Eficacia (control 1): Número de mesas de trabajo realizadas
EFECTIVIDAD: Número de casos presentados de manipulación de la información o documentación.</t>
  </si>
  <si>
    <t xml:space="preserve">OPORTUNIDADES: Concientizar a todo el equipo de la importancia y responsabilidad que implica realizar un seguimiento muy cercano a todos los procesos y acciones desarrolladas; de tal manera que permita garantizar total transparencia y el cumplimiento de la normatividad que nos rige en el marco de la contratación estatal.
Resiliencia ante la adversidad ocasionada por la emergencia sanitaria debido a la pandemia mundial por el COVID-19, se fortalecieron los procesos técnicos, tecnológicos, administrativos y financieros en búsqueda de soluciones.
Adoptar acciones de prevención y mitigación que permitan anticiparse  a situaciones que pongan en riesgos el seguimiento y control de los convenios y contratos suscritos por las Direcciones de la Subsecretaría. </t>
  </si>
  <si>
    <t>FORTALEZAS: Articulación y armonización de acciones entre las Direcciones de la Subsecretaría de Calidad y Pertinencia con las diferentes instancias de la SED.
Receptividad y apoyo por parte de los Directores
Compromiso y sentido de pertenencia del personal de la Subsecretaría de Calidad y Pertinencia para socializar, implementar y hacer seguimiento a las acciones del proceso de calidad educativa integral y los controles requeridos para la atención del riesgo
Es una forma de fortalecer los mecanismos de control que existen.
Se cuenta con un recurso humano interdisciplinario encargado de la planeación, seguimiento y control técnico, financiero, jurídico y administrativos de los convenios y contratos suscritos o que van a suscribir las Direcciones de la Subsecretaría de Calidad y Pertinencia</t>
  </si>
  <si>
    <t>Causa 2:  Posibilidad de alteración, manipulación o pérdida de documentos de la gestión contractual para beneficio propio o de un tercero</t>
  </si>
  <si>
    <t>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Dirección de Contratación, asesoría y acompañamiento acerca del manejo de la plataforma transaccional SECOP II y sobre cuales documentos se deben cargar en dicha plataforma, tanto en la etapa precontractual, como durante la ejecución y terminación de cada contrato o convenio. La asesoría y acompañamiento podrá realizarse virtualmente mediante los canales establecidos por la SED. Se realizará una (1) asesoría en el año, la cual deberá realizarse antes del 30 de abril del año 2022 y podrá desarrollarse en varias sesiones. Las evidencias de esta actividadad serán las listas de asistencia y/o links de la actividad de asesoría y acompañamiento realizada por la Dirección de contratación.
En caso de no recibir la asesoría y acompañamiento por parte de la Dirección de Contratación, se elaborará por parte de la Subsecretaría, a más tardar en el curso del mes de mayo del año 2022, un único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 evidencia de esta actividad será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t>
  </si>
  <si>
    <t xml:space="preserve">
'-Las listas de asistencia y/o links de la actividad de asesoría y acompañamiento realizada por la Dirección de contratación o el memorando con orientaciones y soportes de la socialización del memorando. </t>
  </si>
  <si>
    <r>
      <rPr>
        <b/>
        <sz val="11"/>
        <color rgb="FF000000"/>
        <rFont val="Calibri"/>
        <family val="2"/>
        <scheme val="minor"/>
      </rPr>
      <t>Acción de contingencia en caso de materialización del riesgo:</t>
    </r>
    <r>
      <rPr>
        <sz val="11"/>
        <color rgb="FF000000"/>
        <rFont val="Calibri"/>
        <family val="2"/>
        <scheme val="minor"/>
      </rPr>
      <t xml:space="preserve"> El director de cada Dirección tomara las medidas necesarias para controlar y contener el daño y además, seguira el conducto regular ante las instancias competentes.
</t>
    </r>
  </si>
  <si>
    <t>Eficacia (control 2): EFICACIA: La asesoría y acompañamiento realizado por la Dirección de contratación o el memorando con orientaciones que será socializado con los funcionarios de la Subsecretaría.
EFECTIVIDAD: Número de casos presentados de manipulación de la información o documentación.</t>
  </si>
  <si>
    <t xml:space="preserve">GESTIÓN DOCUMENTAL. OBJETIVO: Administrar los documentos físicos y electrónicos producidos y recibidos por la entidad, mediante la implementación de los instrumentos archivísticos y la normatividad vigente, con el propósito de facilitar la organización documental, acceso a la información y aportar a la conservación y preservación de la memoria institucional.  </t>
  </si>
  <si>
    <t>AMENAZAS:
Cambios tecnológicos
Cambio de normatividad</t>
  </si>
  <si>
    <t>DEBILIDADES: 
Desconocimiento de la normatividad y lineamientos emitidos para la administración, organización, conservación y preservación de los documentos generados por la entidad.
Desconocimiento en la implementación de las Tablas de Retención Documental de la Entidad</t>
  </si>
  <si>
    <t>Posibilidad de recibir o solicitar cualquier dádiva o beneficio  a nombre propio o de terceros para manipulacion de los expedientes documentales de la entidad</t>
  </si>
  <si>
    <t xml:space="preserve">Causa 1:Desconocimiento en la implementación de las tablas de retención documental de la Entidad.
</t>
  </si>
  <si>
    <t xml:space="preserve">Incumplimiento de objetivos institucionales
Pérdida de confianza en la institución.
Investigaciones disciplinarias, penales y fiscales contra la entidad
Perdida de información </t>
  </si>
  <si>
    <t>Control 1:  La Directora de Servicios Administrativos con el apoyo del equipo de gestión documental y según lo definido en el Plan Institucional de Capacitaciones – PIC, efectúa las sesiones y estrategias definidas para la apropiación de los conceptos y lineamientos del proceso de Gestión Documental de acuerdo con los tiempos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</si>
  <si>
    <t>La Directora de Servicios Administrativos con el apoyo del equipo de gestión documental</t>
  </si>
  <si>
    <t xml:space="preserve">1. Plan Institucional de Capacitaciones en materia de gestión documental 
2. Material presentado 
3. Listas de asistencia </t>
  </si>
  <si>
    <t>Actividad de monitoreo a los controles:
Desarrollar  las  capacitación  establecidas en el PIC en materia de gestión documental a los funcionarios y contratistas de la SED
Realizar la implementación de  los procedimientos, instructivos y Tablas de Retención Documental  para la administración, organización y conservación de los expedientes que reposan en los Archivos de gestión 
Ejecutar el cronograma de transferencias primaria</t>
  </si>
  <si>
    <t xml:space="preserve">La Directora de Servicios Administrativos </t>
  </si>
  <si>
    <t>Eficacia (control 1):
Total de capacitaciones realizadas / Total de sesiones programadas * 100</t>
  </si>
  <si>
    <t>OPORTUNIDADES:
Implementación de buenas prácticas en materia de gestión documental emitida por el Archivo de Bogotá y Archivo General de la Nación 
De acuerdo con lo lineamientos emitidos por el Archivo de Bogotá y Archivo General de la Nación, se procede con la actualización de los instrumentos archivísticos, procedimientos, instructivos del proceso de gestión documental. 
Transferencia de conocimiento mediante mesas de trabajo y talleres sobre lineamientos en materia de gestión documental emitida por la Archivo de General de la Nación y Archivo de Bogotá.</t>
  </si>
  <si>
    <t>FORTALEZAS: 
Implementación de buenas prácticas en materia de gestión documental emitida por el Archivo de Bogotá y Archivo General de la Nación 
De acuerdo con lo lineamientos emitidos por el Archivo de Bogotá y Archivo General de la Nación, se procede con la actualización de los instrumentos archivísticos, procedimientos, instructivos del proceso de gestión documental. 
Transferencia de conocimiento mediante mesas de trabajo y talleres sobre lineamientos en materia de gestión documental emitida por la Archivo de General de la Nación y Archivo de Bogotá.</t>
  </si>
  <si>
    <t xml:space="preserve">Causa 2 : Desconocimiento de la normativa aplicable en la administración , organización y coservación documentación emitida por el ente rector. </t>
  </si>
  <si>
    <t>Control 2: 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conservación y preservación de la documentación.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</si>
  <si>
    <t xml:space="preserve">1. Programación de los acompañamientos técnicos
2. Actas de acompañamientos técnicos 
3. Actas de legalización de transferencias </t>
  </si>
  <si>
    <t>Acción de contingencia en caso de materialización del riesgo:</t>
  </si>
  <si>
    <t xml:space="preserve">Eficacia (Control 2 si existe):
Total de acompañamientos realizados / Total de acompañamientos programados *100
</t>
  </si>
  <si>
    <t>GESTIÓN ADMINISTRATIVA. OBJETIVO:
Prestar Servicios de Apoyo Administrativo y  logístico   en condiciones de eficiencia y calidad para el adecuado funcionamiento de las sedes de la entidad.</t>
  </si>
  <si>
    <t xml:space="preserve">AMENAZAS: Cambio de políticas y regulaciones			
Variación de precios en insumos y servicios			
Incumplimiento por parte de proveedores	
Fortalecer los canales y medios  de comunicón con el objetivo de evitar la fuga de información 
 		</t>
  </si>
  <si>
    <t>DEBILIDADES: 
Falta de comunicación oportuna entre las áreas internas	
Inoportunidad en la entrega de documentación por parte de las dependencias para la gestión de los servicios que presta la Dirección de Servicios Administrativos</t>
  </si>
  <si>
    <t>Causa 1: Estructuracion de estudios previos   y/o pliegos de condiciones con  requisitos orientados a  favorecer a  proponentes.</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</si>
  <si>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</si>
  <si>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Control 1: El(la) Director(a)  de Servicios Administrativos  y el profesional asignado revisará con las áreas involucradas, cada vez que se adelante un proceso de selección, los requisitos y condiciones técnicas contenidas en los documentos que soportan cada proceso contractual,  permitiendo la pluralidad de oferentes y la objetividad del proceso.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</si>
  <si>
    <t xml:space="preserve">Directora de Servicios Administrativos </t>
  </si>
  <si>
    <t xml:space="preserve">Actividad de monitoreo a los controles: Desarrollar mesas de trabajo con la Oficina de Apoyo Precontractual con el fin de verificar los requisitos y condiciones tecnicas de los procesos precontractuales adelantados por la Dirección de Servicios Administrativos, para dar cumplimiento a los principios de la contratacion estatal.
</t>
  </si>
  <si>
    <t>Eficacia (control 1):
Número de mesas de trabajo realizadas con la Oficina de Apoyo Precontractual para verificar los requisitos y condicciones técnicas de los procesos contractuales adelantados por la Dirección de Servicios Administivos.
((Numero de mesas de trabajo programadas/Numero de  mesas ejecutadas)*100)</t>
  </si>
  <si>
    <t xml:space="preserve">OPORTUNIDADES: . Articulación con otras entidades público y privadas que permitan la mejora en la gestión de los servicios que presta la Dirección de Servicios Administrativos
2. Contar con oferta amplia de proveedores lo que permite una selección objetiva para la prestación de los servicios	</t>
  </si>
  <si>
    <t>FORTALEZAS: Personal idóneo para la ejecución de los procesos 	
Presupuesto autónomo	
Seguimiento y control de procesos</t>
  </si>
  <si>
    <t>Causa 2 : Falta de controles en la custodia de la información de los procesos.</t>
  </si>
  <si>
    <t/>
  </si>
  <si>
    <t>Acción de contingencia en caso de materialización del riesgo: En caso de que se detecte la materialización del riesgo la Dirrección de Servicios Administrativos, convoca una reunión con la Subsecretaria de Gestión Institucional y la Dirección de Contratación para evaluar la situación y todmar las acciones pertinentes.</t>
  </si>
  <si>
    <t>Eficacia (Control 2 si existe):
Efectividad: ( Riesgo):
Numero de casos identificados de solicitudes dádiva o beneficio a nombre propio o de terceros con el fin de modificar las condiciones de los pliegos y favorecer a un oferente en particular.</t>
  </si>
  <si>
    <t>INTEGRIDAD Y CONTROL DISCIPLINARIO OBJETIVO: Promover los valores del servicio público por medio de la implementación del plan de gestión de integridad y el ejercicio de la acción disciplinaria, con el fin de fomentar un comportamiento íntegro de los funcionarios y contratistas de la entidad.</t>
  </si>
  <si>
    <t xml:space="preserve">AMENAZAS: Ingerencia de terceros en los procesos disciplinarios </t>
  </si>
  <si>
    <t xml:space="preserve">DEBILIDADES: Radicacion elevada de quejas e informes teniendo en cuenta la planta de personal existente en la Oficina de Control Disciplinario de Instrucción.                                 - Carencia de personal de planta que contribuya en el impulso y seguimiento de los procesos internos y disciplinarios que maneja la Oficina de Control Disciplinario de Juzgamiento. </t>
  </si>
  <si>
    <t xml:space="preserve">Posibilidad de manipular las decisiones de los procesos disciplinarios para beneficio particular o de un tercero. 
</t>
  </si>
  <si>
    <t>Oficina de Control Disciplinario de Instrucción:                                      Trafico de influencias 
Ofrecimiento de Dádivas
Amiguismo</t>
  </si>
  <si>
    <t>Incurrir en prohibiciones, en faltas disciplinarias, en la comisión de delitos - Mala imagen de la oficina y la SED</t>
  </si>
  <si>
    <t>Control 1: El Jefe de la Oficina de Control Disciplinario de Instruccion  y las profesionales espccilaizadas asignadas,  programan revisión cuatrimestral aleatoria de p rocesos disciplinarios registrados en el sistema de información disciplinaria (SID 4), en las etapas procesales, hasta la decision de archivo y  la formulacion de cargos; bajo la responsabilidad   de los abogados con el fin de procurar la celeridad en los procesos.  De acuerdo a la revisión se reasignan los procesos. En caso de encontrar alguna irregularidad se comunicará a las instancias correspondientes. Como evidencia de la ejecución del control se cuenta con informes, actas de revisión.</t>
  </si>
  <si>
    <t xml:space="preserve">Jefe Oficina Control Disciplinario de Instrucción y Profesional Asignado </t>
  </si>
  <si>
    <t xml:space="preserve">Remision de informes y actas de revisión </t>
  </si>
  <si>
    <t xml:space="preserve">Actividad de monitoreo al control 1: Revisión de procesos disciplinarios en etapa de Instrucción                           
Actividad de monitoreo al control 2: Revision de procesos disciplinarios en etapa de Juzgamiento </t>
  </si>
  <si>
    <t xml:space="preserve">Jefe Oficina de Control Disciplinario de Instrucción y profesional asignado                                                                                                                                 
Jefe Oficina de Control Disciplinario de Juzgamiento y profesional asignado </t>
  </si>
  <si>
    <t>Eficacia (control 1):
Número de procesos disciplinarios activos hasta la decisión de archivo y formulación de cargos /número de procesos disciplinarios revisadosX100</t>
  </si>
  <si>
    <t>OPORTUNIDADES: Revisión y evaluacion por parte de las personas comisionadas y posterior revisión por parte del jefe de la Oficina de Control Disciplinario de Instrucción y la jefe de la Oficina de Control Disciplinario de Juzgamiento.</t>
  </si>
  <si>
    <t>FORTALEZAS : Controles programados por la jefatura de la Oficina de Control Disciplinario de Instrucción para la revisión de los procesos.                                                    - Controles periódicos programados por la jefatura de la Oficina de Control Disciplinario de Juzgamiento para la revision del estado e impulso de los procesos.                                           -Bases de datos que permitan establecer el número de procesos que se encuentran en la Oficina de Control Disciplinario de Juzgamiento y las gestiones adelantadas en cada uno de ellos.</t>
  </si>
  <si>
    <t xml:space="preserve">Oficina de Control Disciplinario de Juzgamiento:                                    Trafico de influencias     Ofrecimiento de Dádivas
Cohecho  - Prevaricato </t>
  </si>
  <si>
    <t>Control 2: La Jefe de la Oficina de Control Disciplinario de Juzgamiento y los profesionales asignados, realizarán revisión cuatrimestral aleatoria de los  procesos disciplinarios registrados en la base de datos propia de la Oficina, con el fin de procurar la celeridad en los procesos disciplinarios a cargo de los abogados. De acuerdo a la revisión se reasignarán los procesos. En caso de encontrar alguna irregularidad se comunicará a las instancias correspondientes. Como evidencia de la ejecución del control se contará con informes y actas de revisión.</t>
  </si>
  <si>
    <t xml:space="preserve">Jefe Oficina Control Disciplinario de Juzgamiento y Profesional Asignado </t>
  </si>
  <si>
    <t>Acción de contingencia en caso de materialización del riesgo: Reasignación de algunos procesos a contratistas como apoyo y en caso de evidenciar alguna irregularidad se comunicará a las instancias correspondientes</t>
  </si>
  <si>
    <t xml:space="preserve">Eficacia (control 2):
Número de procesos disciplinarios activos hasta la decisión de Fallo /número de procesos disciplinarios revisadosX100
Efectividad: ( Riesgo):
Número de revisiones  aleatorias ejecutadas / Números de revisiones  programadas X 100 </t>
  </si>
  <si>
    <t>GESTIÓN CONTRACTUAL  OBJETIVO: Adquirir los bienes, obras y servicios mediante el desarrollo de los procesos contractuales para satisfacer las necesidades de la entidad.</t>
  </si>
  <si>
    <t>AMENAZAS: Ofrecimiento de dádivas o beneficios al equipo estructurador, equipo técnico, evaluador o de supervisión del proceso.
Comunicación directa entre proponentes y estructuradores y/o evaluadores del proceso de selección de contratistas.
Presentación de documentación con presuntas inconsistencias por parte de los oferentes.
Presentación de documentación incompleta por parte de los proponentes participantes en los procesos de selección de contratistas.</t>
  </si>
  <si>
    <t xml:space="preserve">DEBILIDADES: 
Falta de claridad para la implementación de las normas nuevas en el ejercicio de la supervisión.
Posibilidad de existencia de conflictos de intereses en el equipo estructurador y evaluador de los procesos.
Falta de rigor en la evaluación de los documentos presentados por los proponentes. </t>
  </si>
  <si>
    <t xml:space="preserve"> Posibilidad de recibir o solicitar cualquier dádiva o beneficio  a nombre propio o de terceros durante cualquier etapa del proceso de la gestión contractual con el fin de celebrar un contrato o durante su ejecución.</t>
  </si>
  <si>
    <t xml:space="preserve">Causa 1:
Debilidad y/o desconocimiento de las responsabilidades en el ejercicio de la supervisión de contratos. </t>
  </si>
  <si>
    <t>Pérdida de confianza en lo público
Investigaciones penales, disciplinarias y fiscales
Enriquecimiento ilícito de contratistas y/o servidores públicos
Comprometer la calidad de los bienes y/o servicios de la entidad
Detrimento patrimonial</t>
  </si>
  <si>
    <t>Control 1: La Jefe de la Oficina de Contratos y su equipo de trbajo realizan un taller trimestral a los supervisores y a quienes ejercen apoyo a la supervisión, con el fin de afianzar sus conocimientos respecto de su rol y responsabilidades. Como evidencia se tomarán listas de asistencia (con algunas preguntas relacionadas con el contenido del taller) y las presentaciones utilizadas para difundir los contenidos desarrollados. En caso de presentarse baja asistencia, se reprogramará una nueva sesión.</t>
  </si>
  <si>
    <t>Director(a) de Contratación
Jefe de la Oficina de Contratos</t>
  </si>
  <si>
    <t>Listas de asistencia y las presentaciones</t>
  </si>
  <si>
    <r>
      <rPr>
        <b/>
        <sz val="11"/>
        <color rgb="FF000000"/>
        <rFont val="Calibri"/>
        <family val="2"/>
        <scheme val="minor"/>
      </rPr>
      <t>Actividad de monitoreo a los controles:</t>
    </r>
    <r>
      <rPr>
        <sz val="11"/>
        <color rgb="FF000000"/>
        <rFont val="Calibri"/>
        <family val="2"/>
        <scheme val="minor"/>
      </rPr>
      <t xml:space="preserve">
Verificar la realización de las Jornadas de capacitación y sensibilización dirigidas a los supervisores de contratos
Verificar la realización de los Pactos de probidad y compromiso anticorrupción  suscritos en los procesos de selección
Verificar  la suscrición de los Anexos Compromisos de Anticorrupción por parte de los Oferentes</t>
    </r>
  </si>
  <si>
    <t>La Directora  y Jefes de Oficina de la Dirección de  Contratación</t>
  </si>
  <si>
    <t>Eficacia (control 1):
Número de capacitaciones realizadas / capacitaciones propuestas</t>
  </si>
  <si>
    <t>Eficacia Control 2.
Número de memorandos programados/Número de memorandos expedidos</t>
  </si>
  <si>
    <t>Causa 2 :
Debilidades en la etapa de planeación, estructuración de los estudios previos y/o pliegos de condiciones de requisitos orientados a  favorecer a un proponente.</t>
  </si>
  <si>
    <t>Control 2: La jefe de la Oficina de Contrato emitirá dos memorandos (uno al primer y uno al segundo cuatrimestre) con  lineamientos orientadores al buen ejercicio ético y profesional dirigido a las áreas técnicas que ejercen la supervisión.  En caso de evidenciar la no proyección del memorando la Directora requerirá a la respectiva Jefe para subsanar dicha omisión. Como evidencia se presentarán memorandos con lineamientos emitidos.</t>
  </si>
  <si>
    <t>Memorandos con lineamientos emitidos</t>
  </si>
  <si>
    <t>Eficacia (control 3 si existe):
Procesos de selección con pacto de probidad y compromiso anticorrupción/ Total de procesos en etapa precontractual</t>
  </si>
  <si>
    <t>OPORTUNIDADES: Aprovechamiento de herramientas tecnológicas
Oferta de los eventos de capacitación de temáticas especificias de la Gestión Contractual
Existencia de buenas prácticas y lineamientos en materia de gestión contractual 
Invitación y participación activa de los órganos de control y control social (Veedurías Ciudadanas) en los procesos de selección de contratistas adelantados por la SED. (Artículos 62 a 67 de la Ley 80 de 1993)
Consulta en línea de la autenticidad de documentos requeridos en los procesos de selección de contratistas (pólizas y certificados de antecedentes)</t>
  </si>
  <si>
    <t>FORTALEZAS:
Equipo Multidisciplinario
Conocimiento en gestión contractual de los equipos de trabajo
Alto comrpomiso y disponibilidad para atender los requerimientos y obligaciones de la gestión contractual
Seguimiento a través de reuniones, comites internos de la dirección y oficinas
En la etapa de estructuración, se realiza una mesa de trabajo con todo el equipo estructurador para apoyar y revisar de los documentos previos y en general realizar el control de legalidad de los documentos radicados.
Revisión y aprobación de los informes de evaluación por parte del Jefe de la Oficina de Apoyo Precontractual y de la Dirección de Contratación</t>
  </si>
  <si>
    <t>Control 3: El/la Jefe de la Oficina de Apoyo  Precontractual con el equipo de trabajo realiza la verificación cuatrimestral de la suscripción del pacto de probidad y el compromiso anticorrupción en los formatos disponibles en ISOLUCION, en la etapa precontractual para los procesos que adelante la Entidad, con el fin de evidenciar o identificar conflictos de interés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</si>
  <si>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la Oficina de Apoyo Precontractual</t>
  </si>
  <si>
    <t>Suscripción del pacto de probidad y el compromiso anticorrupción en los formatos disponibles en ISOLUCION</t>
  </si>
  <si>
    <r>
      <rPr>
        <b/>
        <sz val="11"/>
        <color rgb="FF000000"/>
        <rFont val="Calibri"/>
        <family val="2"/>
        <scheme val="minor"/>
      </rPr>
      <t>Acción de contingencia en caso de materialización del riesgo:</t>
    </r>
    <r>
      <rPr>
        <sz val="11"/>
        <color rgb="FF000000"/>
        <rFont val="Calibri"/>
        <family val="2"/>
        <scheme val="minor"/>
      </rPr>
      <t xml:space="preserve">
Solicitud inicio de proceso sancionatorio, cuando corresponda.
Remisión a las autoridades competentes</t>
    </r>
  </si>
  <si>
    <t>Eficacia (Control 4 si existe):
Mesas de trabajo realizadas/mesas de trabajo solicitadas</t>
  </si>
  <si>
    <t>Eficacia (control 5 si existe):
Número de memorandos programados/Número de memorandos expedidos</t>
  </si>
  <si>
    <t>Control 4: Las/Los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</si>
  <si>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de la Oficina de Apoyo Precontractual
Jefe de Oficina de Contratos</t>
  </si>
  <si>
    <t>Actas de reunión de mesas de acompañamiento para la estructuración de estudios previos</t>
  </si>
  <si>
    <t>Efectividad: ( Riesgo):
No. de denuncias presentadas ante la autoridad competente por recibir o solicitar cualquier dádiva o beneficio presuntamente / No. de procesos contractuales adelantados</t>
  </si>
  <si>
    <t>Control 5: El/La Jefe de la Oficina de Apoyo Precontractual proyectará en el primer y segundo cuatrimestre un  memorando sobre buenas prácticas para la validación de documentos presentados por los oferentes y posibles contratistas, dirigido a su equipo de trabajo con el propósito de brindar herramientas que coadyuven a la identificación de documentos con presuntas inconsistencias.  Como evidencia se presentará los memorandos emitidos.   En caso de evidenciar la no proyeccióno del memorando la Directora requerirá al respectivo Jefe para subsanar dicha omisión.</t>
  </si>
  <si>
    <t>GESTIÓN CONTRACTUAL. OBJETIVO: Adquirir los bienes, obras y servicios mediante el desarrollo de los procesos contractuales para satisfacer las necesidades de la entidad.</t>
  </si>
  <si>
    <t>AMENAZAS:
Distorsión de precios del mercado en la etapa de planeación.
Concurrencia de los mismos oferentes y proponentes plurales en los diferentes procesos de contratación en la SED</t>
  </si>
  <si>
    <t>DEBILIDADES:
Designación de Comité Asesor y Evaluador numeroso, debido a la cantidad de ofertas que recibe la SED para participar en los procesos de selección de contratistas, lo cual dificulta la identificación de acuerdos colusivos.
Falta de rigor en la evaluación de las ofertas presentadas.</t>
  </si>
  <si>
    <t>Causa 1:
Acuerdos fraudulentos entre dos o más proponentes con el fin de lograr que un proponente sea seleccionado</t>
  </si>
  <si>
    <t>Detrimento patrimonial
Insatisfacción de la necesidad pública respectiva
Restricción a la libre competencia</t>
  </si>
  <si>
    <t>Control 1:
El/La Jefe de la Oficina de Apoyo precontractual con su equipo de trabajo  desarrollará una capacitación en el primer y tercer cuatrimestres en  temas de colusión, dirigida a quienes participan en los comités técnicos evaluadores y  áreas técnicas de las Subsecretarías de la SED con la finalidad de dar a conocer los posibles hechos de colusión y evitar que se presenten en la Entidad. En caso de presentarse baja asistencia, se reprogramará una nueva sesión.
Como evidencia se tomarán listas de asistencia (con algunas preguntas relacionadas con el contenido de la capacitación) y las presentaciones utilizadas para difundir los contenidos desarrollados.</t>
  </si>
  <si>
    <t>Jefe de la Oficina de Apoyo Precontractua</t>
  </si>
  <si>
    <t>Lista de asistencia y presentación de la capacitación</t>
  </si>
  <si>
    <r>
      <rPr>
        <b/>
        <sz val="11"/>
        <color rgb="FF000000"/>
        <rFont val="Calibri"/>
        <family val="2"/>
        <scheme val="minor"/>
      </rPr>
      <t>Actividad de monitoreo a los controles:</t>
    </r>
    <r>
      <rPr>
        <sz val="11"/>
        <color rgb="FF000000"/>
        <rFont val="Calibri"/>
        <family val="2"/>
        <scheme val="minor"/>
      </rPr>
      <t xml:space="preserve">
 Verificar la realización de la Capacitación semestral en  temas de colusión, dirigida a quienes participan en los comités técnicos evaluadores.
Verificar la expedición del memorando de buenas practicas frente a la validación de los documentos presentados por los oferentes y posibles contratistas</t>
    </r>
  </si>
  <si>
    <t>Indicador Eficacia control 1:
Número de capacitaciones realizadas/Número de capacitaciones programadas</t>
  </si>
  <si>
    <t>Causa 2:
Presentación de documentación Falsa  por parte de los proponentes y posibles contratistas</t>
  </si>
  <si>
    <t>Efectividad: 
No. de denuncias presentadas ante la autoridad competente por presunta existencia de colusión o fraude por parte de los interesados en los procesos de selección / No. de procesos de selección adelantados</t>
  </si>
  <si>
    <t>OPORTUNIDADES:
Posibilidad de consulta de fuentes oficiales de información de precios (Cámara de Comercio, DANE, Colombia Compra Eficiente) e histórico de otras entidades</t>
  </si>
  <si>
    <t>FORTALEZAS:
Jornadas de capacitación en materia de gestión contractual.
Comunicación permante entre los grupos jurídico, financiero y técnico que integran el comité asesor y evaluador.</t>
  </si>
  <si>
    <r>
      <rPr>
        <b/>
        <sz val="11"/>
        <color rgb="FF000000"/>
        <rFont val="Calibri"/>
        <family val="2"/>
        <scheme val="minor"/>
      </rPr>
      <t>Acción de contingencia en caso de materialización del riesgo:</t>
    </r>
    <r>
      <rPr>
        <sz val="11"/>
        <color rgb="FF000000"/>
        <rFont val="Calibri"/>
        <family val="2"/>
        <scheme val="minor"/>
      </rPr>
      <t xml:space="preserve">
Remisión a las autoridades competentes</t>
    </r>
  </si>
  <si>
    <t>COMUNICACIÓN INSTITUCIONAL.
OBJETIVO: Gestionar las comunicaciones internas y externas de la entidad mediante la definición, implementación y seguimiento de la estrategia de comunicacion institucional, con el fin de promover la transparencia y el acceso a la información pública</t>
  </si>
  <si>
    <t xml:space="preserve">AMENAZAS
 Uso de tecnologías de información e internet por agentes externos para alterar la información emitida por la entidad.
 Grupos dedicados a dar noticias falsas sobre la gestión y programas que se desarrollan en la Secretaría de Educación.
</t>
  </si>
  <si>
    <t xml:space="preserve">DEBILIDADES
 La no aplicación de los protocolos establecidos por la OACP y/o información incompleta, o fuera de términos, genera reprocesos y retrasos en la gestión de la comunicación que pude generar riesgos de corrupción.
</t>
  </si>
  <si>
    <t>Posibilidad de divulgar información incompleta, confusa e inoportuna a través de los medios y canales de competencia de la Oficina Asesora de Comunicación y Prensa-OACP- para beneficio de un tercero o para intereses particulares.</t>
  </si>
  <si>
    <t>Causa 1: Inadecuado seguimiento al cumplimiento del protocolo de publicación de contenido en los diferentes canales de comunicación de acuerdo con la competencia de la OACP, que puede ocasionar beneficio de un tercero o intereses particulares.</t>
  </si>
  <si>
    <t>Pérdida de credibilidad   y  de imagen de la entidad
Favorecimiento de intereses particulares.</t>
  </si>
  <si>
    <t xml:space="preserve">Control 1:La jefe de la Oficina de Comunicación y Prensa junto con el profesional asignado, realiza la  verificación del cumplimiento del   protocolo de publicación de información enviada por las diferentes áreas de la entidad con un  seguimiento mensual a las publicaciones realizadas con el propósito de que la información sea publicada de acuerdo al protocolo de publicación. En caso de que se identifique que  los responsables no lo apliquen, se realizará la solicitud de la justificación correspondiente y su inmediata aplicación. Como evidencias quedan los  registros de divulgación en los canales  competencia de la OACP y las comunicaciones  al responsable de la gestión de la información   </t>
  </si>
  <si>
    <t>Jefe Oficina Asesora de Comunicación y Prensa con el profesional asignado</t>
  </si>
  <si>
    <t>Consolidado mensual de registros de divulgación de información publicada  y/o las comunicaciones  al responsable de la gestión de la información  en caso de  que no se aplique el control.</t>
  </si>
  <si>
    <r>
      <rPr>
        <b/>
        <sz val="11"/>
        <color rgb="FF000000"/>
        <rFont val="Calibri"/>
        <family val="2"/>
        <scheme val="minor"/>
      </rPr>
      <t xml:space="preserve">Actividad de monitoreo a los controles: </t>
    </r>
    <r>
      <rPr>
        <sz val="11"/>
        <color rgb="FF000000"/>
        <rFont val="Calibri"/>
        <family val="2"/>
        <scheme val="minor"/>
      </rPr>
      <t xml:space="preserve">Verificar el cumplimiento del protocolo de publicación de información competencia de la OACP
Verificar la publicación de notas internas realizadas mensualmente </t>
    </r>
  </si>
  <si>
    <t>Jefe Oficina Asesora de Comunicación y Prensa.</t>
  </si>
  <si>
    <t xml:space="preserve">Eficacia (control 1):
Acciones de verificación mensual de publicaciones realizadas en los canales que son competencia de la oficina /acciones de verificación mensual de publicaciones realizadas en los canales que son competencia de la oficina formuladas
Eficacia (control 2):Número de casos presentados de uso  indebido de la información divulgada a través de los medios y canales digitales  de competencia de la OACP para favorecer intereses particulares.
</t>
  </si>
  <si>
    <t xml:space="preserve">OPORTUNIDADES
Reaccionar en prensa desde las Direcciones Locales de Educación para casos específicos, y generales a nivel de Secretaría.
Incentivar la denuncia como mecanismo que permita protegernos y proteger a la entidad de los hechos de corrupción 
Posibilidad de divulgar información o dar a conocer eventos, actividades, planes o proyectos, aprovechando el crecimiento de uso de internet y de las diferentes herramientas tecnológicas.
Una oportunidad son los medios de comunicación externa que dan a conocer a la ciudadanía los canales y procedimientos establecidos para sus convocatorias, vinculación laboral, procesos como matrículas, entre otros.
La colaboración con las distintas Secretarías y dependencias distritales.
Capacitación sobre cómo funciona el proceso y ejemplos prácticos en donde se muestren casos de riesgo de corrupción
 Alianzas con otras oficinas de prensa y/o que desarrollan trabajo relacionado con educación, la calidad de la relación con los profesores y la comunicación transparente con otras entidades y equipos de trabajo.
 Campañas exitosas de otras entidades - influenciadores - expertos en temas de diferentes áreas.
 Nuevas tecnologías para la difusión de información y garantizar que esta llegue al público objetivo.
</t>
  </si>
  <si>
    <t xml:space="preserve">FORTALEZAS
Administración adecuada del flujo de trabajo.
Cumplimiento de la ley 1712 sobre el acceso a la información pública en su sitio web.
 Trabajo en equipo  - Conocimiento de la entidad y aplicación de los protocolos y manuales de comunicación de la entidad.
Confianza en las capacidades individuales y en el desarrollo ético de cada uno en el equipo.
Se cuenta con procedimientos claros sobre ética  y conflictos de intereses  y conocimiento amplio sobre las consecuencias que se pueden tener en caso de verse involucrado en un acto de corrupción.
Sistemas de información que facilitan la divulgación de contenidos.
La OACP cuenta con un equipo de trabajo comprometido, interdisciplinario y ético con la misión y los objetivos, que además son conocedores de la importancia y responsabilidad que se tiene frente a la misión de nuestra entidad,  que respeta y valora la confidencialidad, la importancia y la sensibilidad de la información que maneja.
Diferentes canales para divulgar información, administrados por la entidad.
Planeación y profesionales con los perfiles adecuados a las necesidades de la OACP.
La OACP cuenta con manuales de procesos y procedimientos que dan lineamientos claros en el actuar y en el cumplimiento de las funciones que evitan que sucedan eventos de riesgo y corrupción.
Supervisión constante de los procesos.
Nuestra gestión se enfoca en contar la verdad y hacer visible al público todos los resultados que se tienen en la entidad.
Equipo Capacitado, Buen Liderazgo y una línea Estructurada Para Trabajar.  </t>
  </si>
  <si>
    <t>Causa 2 :Posibilidad de no divulgación a través de los canales de comunicación interno de información relacionada a acciones, u orientaciones o procesos que deben realizar los funcionarios de la entidad.</t>
  </si>
  <si>
    <t xml:space="preserve">Control 2: Control 1: La jefe de la Oficina de Comunicación a través de su equipo de trabajo, revisa la información enviada por otras entidades o áreas de la SED, elabora la nota interna y su divulgación de acciones u orientaciones  o procesos que deben realizar los funcionarios de la entidad con un seguimiento mensual a las notas internas, con el propósito de que se atiendan los requerimientos de divulgación de información interna. En caso de que se identifique que los responsables no lo apliquen, se realizará la solicitud de la justificación correspondiente y su inmediata aplicación. Como evidencias quedan los registros de notas internas divulgadas y las comunicaciones al responsable de la gestión de la información.   </t>
  </si>
  <si>
    <t>Jefe Oficina Asesora de Comunicación y Prensa y su equipo de trabajo</t>
  </si>
  <si>
    <t>Consolidado mensual de notas internas publicadas  y/o las comunicaciones  al responsable de la gestión de la información  en caso de  que no se aplique el control.</t>
  </si>
  <si>
    <r>
      <rPr>
        <b/>
        <sz val="11"/>
        <color rgb="FF000000"/>
        <rFont val="Calibri"/>
        <family val="2"/>
        <scheme val="minor"/>
      </rPr>
      <t>Acción de contingencia en caso de materialización del riesgo:</t>
    </r>
    <r>
      <rPr>
        <sz val="11"/>
        <color rgb="FF000000"/>
        <rFont val="Calibri"/>
        <family val="2"/>
        <scheme val="minor"/>
      </rPr>
      <t xml:space="preserve"> Comunicar a la instancia competente para iniciar  la investigación  disciplinaria, fiscal o penal según el caso </t>
    </r>
  </si>
  <si>
    <t xml:space="preserve">Eficacia (Control 2 si existe): Notas internas realizadas/Notas internas solicitadas
Efectividad: ( Riesgo): Número de casos presentados de uso  indebido de la información divulgada a través de los medios y canales digitales  de competencia de la OACP para favorecer intereses particulares. 
</t>
  </si>
  <si>
    <t xml:space="preserve">GESTIÓN FINANCIERA. OBJETIVO: Administrar los recursos financieros mediante la gestión presupuestal, la gestión de tesorería y el registro contable que permita una gestión eficiente y austera. </t>
  </si>
  <si>
    <t xml:space="preserve">AMENAZAS: 
Incumplimiento en los tiempos de entrega de informacion por parte de las areas gestoras. 
Fallas en las herramientas externas y limitación a mejoras del  Proceso (BOG DATA)
Cambio normativo que afecta la operatividad del Proceso Financiero.Que terceros o personal ajeno al área, intente ingresar a los sistemas
Presiones indebidas de terceros para cometer actos de corrupcion </t>
  </si>
  <si>
    <t xml:space="preserve">DEBILIDADES: . Renuencia y resistencia al cambio en los procesos o procedimientos de la Dirección Financiera, por parte de otras dependencias.
Desconocimiento o incumplimiento de las normas orientadas a fortalecer los mecanismos de prevención, investigación y sanción de actos de corrupción
Falla en la retroalimentacion de los cargos cuando se reciben por parte de funcionarios nuevos
Que personal no capacitado registre información inadecuadamente.. </t>
  </si>
  <si>
    <t xml:space="preserve">Probabilidad de que el encargado del área registre inadecuadamente la información que se genera y procesa desde la oficina de Presupuesto para el beneficio de un tercero. . </t>
  </si>
  <si>
    <t xml:space="preserve">Causa 1:Debido a presiones de terceros se genera tráfico de influencias y ofrecimiento / aceptación de dádivas o intercambio de favores, para cometer actos de corrupción. </t>
  </si>
  <si>
    <t>Pérdida de confianza en lo público
Investigaciones penales, disciplinarias y fiscales
No cumplimiento de objetivos</t>
  </si>
  <si>
    <t>Control 1:El jefe de la Oficina de Presupuesto y su equipo de trabajo programara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 reporte en archivo excel con cruce de información  presupuesto vs contratación.</t>
  </si>
  <si>
    <t xml:space="preserve">Jefe Oficina de Presupuesto y su equipo de trabajo </t>
  </si>
  <si>
    <t xml:space="preserve">Cruces de información  </t>
  </si>
  <si>
    <r>
      <rPr>
        <b/>
        <sz val="11"/>
        <color rgb="FF000000"/>
        <rFont val="Calibri"/>
        <family val="2"/>
        <scheme val="minor"/>
      </rPr>
      <t>Actividad de monitoreo a los controles:</t>
    </r>
    <r>
      <rPr>
        <sz val="11"/>
        <color rgb="FF000000"/>
        <rFont val="Calibri"/>
        <family val="2"/>
        <scheme val="minor"/>
      </rPr>
      <t xml:space="preserve"> Se realizan mensualmente los cruces  entre las solicitudes de Registros Presupuestales - RP´s remitidas por las áreas contra los sistemas de información presupuestales existentes.  se verifican mensualmente la coherencia entre los rp remitidos por las áreas y los registros presupuestales existentes</t>
    </r>
  </si>
  <si>
    <t xml:space="preserve">Eficacia (control 1): Medir el número de cruces con la información registrada en los sistemas presupuestales.
Número de cruces realizados / Número de cruces programados
</t>
  </si>
  <si>
    <t>OPORTUNIDADES
Desarrollo de nuevas herramientas tecnológicas que ayuden a mejorar los procesos financieros, buscando proveer información financiera confiable
Actualizaciones periodicas en normatividad vigente en temas financieros.
Generar una mayor conscientizacion del personal involucrado en los procesos para lograr un mejor desempeño y una mejora continua
Se realizan capacitaciones, las cuales permiten registrar adecuadamente la información en los sistemas.</t>
  </si>
  <si>
    <t>FORTALEZAS: Entrega de la información requerida por entes internos y externos en calidad  y tiempo
Los procesos del Área Financiera se encuentran debidamente planificados desde Nivel central  y cuentan con seguimiento periódico.
Capacitacion y mejora permanentes en temas financieros.
Se cuenta con un equipo solido, capacitado y confiable.
Se hacen controles de revisión de la información registrada en los sistemas. 
El sistema es eficiente, transparente e integral, garantizando la integridad y veracidad de los datos cargados</t>
  </si>
  <si>
    <t xml:space="preserve">Causa 2 </t>
  </si>
  <si>
    <r>
      <rPr>
        <b/>
        <sz val="11"/>
        <color rgb="FF000000"/>
        <rFont val="Calibri"/>
        <family val="2"/>
        <scheme val="minor"/>
      </rPr>
      <t>Acción de contingencia en caso de materialización del riesgo:</t>
    </r>
    <r>
      <rPr>
        <sz val="11"/>
        <color rgb="FF000000"/>
        <rFont val="Calibri"/>
        <family val="2"/>
        <scheme val="minor"/>
      </rPr>
      <t xml:space="preserve">
En caso en que se incurra una acción que materialice el riesgo al interior de la dependencia, se procederá a informar a las instancias pertinentes para el respectivo proceso disciplinario de(l) (los) colaborador(es) a cargo.  se verifican los RP's</t>
    </r>
  </si>
  <si>
    <t xml:space="preserve">Efectividad: ( Riesgo):: Porcentaje de RP´s solicitados en relación a los existentes en los sistemas presupuestales 
Número de RP´s solicitados / Número de RP´s registrados en los sistemas presupuestales  </t>
  </si>
  <si>
    <t>GESTIÓN FINANCIERA. OBJETIVO: Administrar los recursos financieros mediante la gestión presupuestal, la gestión de tesorería y el registro contable que permita una gestión eficiente y austera.</t>
  </si>
  <si>
    <t>AMENAZAS
Programación inadecuada del PAC de cada área .
Fallas en las herramientas externas y limitación a mejoras del  Proceso (BOG DATA)
Incumplimiento en los tiempos de entrega de informacion por parte de las areas gestoras. 
Cambio normativo que afecta la operatividad del Proceso Financiero.
Presiones indebidas de terceros para cometer actos de corrupcion.</t>
  </si>
  <si>
    <t>DEBILIDADES
Fallas en las diferentes herramientas de sistemas  de información De la SED
Falla en la retroalimentacion de los cargos cuando se reciben por parte de funcionarios nuevos
Desconocimiento o incumplimiento de las normas orientadas a fortalecer los mecanismos de prevención, investigación y sanción de actos de corrupción
Falta de aplicación de los procedimientos para gestionar el pago de una cuenta por pagar.</t>
  </si>
  <si>
    <t>Probabilidad de gestionar el pago de una Cuenta por Pagar a favor de un tercero incumpliendo los requisitos legales y /o los procedimientos vigentes, mediante el uso del poder por acción u omisión.</t>
  </si>
  <si>
    <t>Causa 1: Insuficiencia de mecanismos de control que validen la veracidad de los requisitos acreditados para los pagos por Orden dePrestación de Servicios.</t>
  </si>
  <si>
    <t>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requisito de la norma certificada.</t>
  </si>
  <si>
    <t>Control 1: el jefe de tesorería y contabilidad con el apoyo de su equipo de trabajo de la oficina realizara la revisión tributaria y de la documentación anexa al Formato Único de Radicación de Cuentas – FURC, validara y consolidara  mensualmente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tiene el registro en excel  de revision de cuentas mensual  de las fallas detectadas frente a las soluciones concretadas, definiéndose las acciones correspondientes.</t>
  </si>
  <si>
    <t>Jefe de Tesorería y Contabilidad con el apoyo de su equipo de trabajo</t>
  </si>
  <si>
    <t>Reporte de inconsistencias identificadas en la revisión frente a las subsanadas</t>
  </si>
  <si>
    <t>Actividad de monitoreo a los controles:
Se valida  la información   tributaria mensualmente registrada en el formato y sus soportes, con el fin de garantizar la consistencia de la solicitud recibida según normatividad y sistemas de información vigentes para la gestión del pago</t>
  </si>
  <si>
    <t>Jefe Oficina de Contabilidad</t>
  </si>
  <si>
    <t>Eficacia (control 1): Inconsistencias identificadas en la revisión  de las liquidaciones realizadas.</t>
  </si>
  <si>
    <t>OPORTUNIDADES
Desarrollo de nuevas herramientas tecnológicas que ayuden a mejorar los procesos financieros, buscando proveer información financiera confiable
Actualizaciones periodicas en normatividad vigente en temas financieros.
Generar una mayor conscientizacion del personal involucrado en los procesos para lograr un mejor desempeño y una mejora continua</t>
  </si>
  <si>
    <t xml:space="preserve">FORTALEZAS
Entrega de la información requerida por entes internos y externos en calidad  y tiempo
Los procesos del Área Financiera se encuentran debidamente planificados desde Nivel central  y cuentan con seguimiento periódico.
Capacitacion y mejora permanentes en temas financieros.
Personal de alta competencia, comprometido con el area financiera </t>
  </si>
  <si>
    <t>Acción de contingencia en caso de materialización del riesgo: 
El Director Financiero o el jefe de área deberá comunicar mediante oficio y soportes adjuntos a la Oficina de Control Disciplinario para que se adelante la investigación respectiva y si es el caso remitir a los demás entes competentes.</t>
  </si>
  <si>
    <t>Eficacia (Control 2 si existe): Rechazos Ordenes de Pago OP
Efectividad: ( Riesgo):</t>
  </si>
  <si>
    <t>ARTICULACIÓN INTERINSTITUCIONAL. OBJETIVO: Promover estrategias de articulación interinstitucional  a partir del trabajo en red con el fin de favorecer la gestión para la materialización de la política educativa y su seguimiento.</t>
  </si>
  <si>
    <t xml:space="preserve">AMENAZAS
Los colegios no cuenten con los recursos para implementar las experiencias en Justicia Escolar Restaurativa. </t>
  </si>
  <si>
    <t>DEBILIDADES
No hay un equipo o persona específica en los establecimientos educativos que se dedique exclusivamente al seguimiento de los planes de trabajo y planes de inversión.</t>
  </si>
  <si>
    <t>Posibilidad de destinar recursos de las experiencias en Justicia Escolar Restaurativa -JER- , en procesos diferentes a los seleccionados y publicados a través de acto administrativo.</t>
  </si>
  <si>
    <t>Causa 1: Destinación de los recursos asignados en Las IED  en procesos distintos a los específicados  en el acto administrativo de transferencia de los mismos, Tráfico de influencias y ofrecimiento / aceptación de dádivas o intercambio de favores.</t>
  </si>
  <si>
    <t xml:space="preserve">Pérdida del recurso transferido para la destinación específica. Experiencias escolares debilitadas.
Investigaciones legales, penales fiscales. </t>
  </si>
  <si>
    <t>Ningún trámite y/o procedimiento administrativo</t>
  </si>
  <si>
    <t>Control 1: 
El Director de participación y relaciones interinstitucionales y las personas líderes de los procesos realizarán un seguimiento técnico, administrativo y operativo trimestralmente para la puesta en marcha de la estrategia  Justicia Escolar restaurativa JER, llevando a cabo las siguientes acciones: 
i). Diseño e implementación de un esquema operativo, administrativo y pedagógico que contempla varios puntos de control disminuyendo o eliminando el riesgo de corrupción 
ii).Convocatoria abierta y pública para el apoyo de iniciativas.
iii). Definición de tipos de apoyo: humanos, de servicio e insumos (no se apoyarán insumos que no potencien la intencionalidad pedagógica de la iniciativa).
iv). Ruta técnica para la definición de apoyos, adquisición y legalización con apoyo de profesionales de la SED de diferentes áreas.
v). Se llevarán a cabo los acompañamientos en cada IED para la formulación del plan de acción, el plan de inversión, así como dos seguimientos a la ejecución de los recursos girados a cada uno de los colegios para el desarrollo de las  experiencias JER.  En caso de que no se realice oportunamente el seguimiento trimestral establecido en la actividad de control, el Director  de participación y relaciones interinstitucionales solicita al equipo de trabajo  la realización del mismo en el menor  tiempo posible.
Como evidencias del control se tienen el plan de acción de las  inciativas, los planes de inversión, seguimientos a la ejecución de recursos, actas de acompañamientos pedagógicos y/o correos.</t>
  </si>
  <si>
    <t>El Director de participación y relaciones interinstitucionales y las personas líderes de los procesos.</t>
  </si>
  <si>
    <t>Plan de acción de las experiencias, planes de inversión, seguimientos a la ejecución de recursos, actas de acompañamientos pedagógicos y/o  correos.</t>
  </si>
  <si>
    <r>
      <rPr>
        <b/>
        <sz val="11"/>
        <color rgb="FF000000"/>
        <rFont val="Calibri"/>
        <family val="2"/>
        <scheme val="minor"/>
      </rPr>
      <t>Actividad de monitoreo a los controles:</t>
    </r>
    <r>
      <rPr>
        <sz val="11"/>
        <color rgb="FF000000"/>
        <rFont val="Calibri"/>
        <family val="2"/>
        <scheme val="minor"/>
      </rPr>
      <t xml:space="preserve">
1. Acompañamientos pedagógicos a las  experiencias JER.
2. Acompañamiento a la consolidación del plan de inversión 
3. Acompañamiento a la ejecución de recursos y seguimiento a la adquisición de insumos y servicios.
4. Adecuada gestión documental de todos los proceos de ejecución de las experinecias e iniciativas. </t>
    </r>
  </si>
  <si>
    <t>Subsecretaría de Integración Interinstitucional, Director de Participación y Relaciones Interinstitucionales</t>
  </si>
  <si>
    <r>
      <t xml:space="preserve">
</t>
    </r>
    <r>
      <rPr>
        <b/>
        <sz val="11"/>
        <color rgb="FF000000"/>
        <rFont val="Calibri"/>
        <family val="2"/>
      </rPr>
      <t xml:space="preserve">CONTROL 1
</t>
    </r>
    <r>
      <rPr>
        <sz val="11"/>
        <color rgb="FF000000"/>
        <rFont val="Calibri"/>
        <family val="2"/>
      </rPr>
      <t xml:space="preserve">
</t>
    </r>
    <r>
      <rPr>
        <b/>
        <sz val="11"/>
        <color rgb="FF000000"/>
        <rFont val="Calibri"/>
        <family val="2"/>
      </rPr>
      <t xml:space="preserve">EFICACIA:
</t>
    </r>
    <r>
      <rPr>
        <sz val="11"/>
        <color rgb="FF000000"/>
        <rFont val="Calibri"/>
        <family val="2"/>
      </rPr>
      <t xml:space="preserve">Realizar una revisión aleatoria de los insumos solicitados, aprobados, comprados y entregados a las iniciativas.
Seguimientos periódicos de las acciones operativas, administrativas y pedagógicas con los aliados de la estrategia.
</t>
    </r>
    <r>
      <rPr>
        <b/>
        <sz val="11"/>
        <color rgb="FF000000"/>
        <rFont val="Calibri"/>
        <family val="2"/>
      </rPr>
      <t xml:space="preserve">EFECTIVIDAD:
</t>
    </r>
    <r>
      <rPr>
        <sz val="11"/>
        <color rgb="FF000000"/>
        <rFont val="Calibri"/>
        <family val="2"/>
      </rPr>
      <t xml:space="preserve">No. de hallazgos corregidos /No. hallazgos identificados
</t>
    </r>
  </si>
  <si>
    <t xml:space="preserve">OPORTUNIDADES
 La experiencia e identificación de oportunidades de mejora en las anteriores convocatorias. </t>
  </si>
  <si>
    <t>FORTALEZAS El equipo técnico y pedagógico acompaña la formulación e implementación de los planes de inversión y planes de trabajo.</t>
  </si>
  <si>
    <t>Causa 2 ( si existe):</t>
  </si>
  <si>
    <r>
      <rPr>
        <b/>
        <sz val="11"/>
        <color rgb="FF000000"/>
        <rFont val="Calibri"/>
        <family val="2"/>
        <scheme val="minor"/>
      </rPr>
      <t>Acción de contingencia en caso de materialización del riesgo:</t>
    </r>
    <r>
      <rPr>
        <sz val="11"/>
        <color rgb="FF000000"/>
        <rFont val="Calibri"/>
        <family val="2"/>
        <scheme val="minor"/>
      </rPr>
      <t xml:space="preserve">
En caso de materialización del riesgo se reporta a las autoridades competentes y se definen las acciones correctivas.</t>
    </r>
  </si>
  <si>
    <t xml:space="preserve">Eficacia (Control 2 si existe):
Efectividad: ( Riesgo):
</t>
  </si>
  <si>
    <t xml:space="preserve">INSPECCIÓN Y VIGILANCIA DEL SERVICIO EDUCATIVO OBJETIVO:Inspeccionar y vigilar la prestación del servicio de educación formal y para el trabajo y el desarrollo humano, a través de la asesoría, supervisión, seguimiento, evaluación y control, con el fin de asegurar condiciones de legalidad y calidad  para la garantia del derecho a la educación; y en relación con las entidades sin ánimo de lucro con fines educativos ejercer la inspección, vigilancia y control para que su objeto social se cumpla. </t>
  </si>
  <si>
    <t>AMENAZAS
Tráfico de influencias e intereses de particulares y/o políticos en loa procesos administrativos sancionatorios, para influir en las decisiones que se profieran</t>
  </si>
  <si>
    <t>DEBILIDADES
1. Personal en su mayoría contratista, lo cual  incide en la continuidad  y trazabilidad de los procesos administrativos
2. Sistemas  de información o herramientas de apoyo desactualizadas y que no ofrece seguridad de la información  para un oportuno seguimiento.</t>
  </si>
  <si>
    <t>Posibilidad de dilación y/o uso indebido de las decisiones en los procesos administrativos sancionatorios para beneficio de un particular y/o tercero</t>
  </si>
  <si>
    <t>Causa 1:
Tráfico de influencias e intereses particulares y/o Políticos</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</si>
  <si>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</si>
  <si>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Correos electrónicos y/o actas y listados de actos administrativos.</t>
  </si>
  <si>
    <r>
      <rPr>
        <b/>
        <sz val="11"/>
        <color rgb="FF000000"/>
        <rFont val="Calibri"/>
        <family val="2"/>
        <scheme val="minor"/>
      </rPr>
      <t>Actividad de monitoreo a los controles</t>
    </r>
    <r>
      <rPr>
        <sz val="11"/>
        <color rgb="FF000000"/>
        <rFont val="Calibri"/>
        <family val="2"/>
        <scheme val="minor"/>
      </rPr>
      <t>: 1) realizar reuniones mensuales de seguimiento con los abogados encargados de los procesos a fin priorizar e impulsar los mismos y evitar demoras injustificadas, 
2) revisar los actos administrativos que se sustancian con el objeto de evitar decisiones contrarias a derecho.</t>
    </r>
  </si>
  <si>
    <t>Eficacia (control 1):
EFICACIA:
Número de PAS con decisión definitiva y revisados por líder del grupo / Número total de PAS con decisión definitiva*100 en el periodo reportado.              
EFECTIVIDAD
 Número de PAS. con seguimiento / Total de PAS en curso*100</t>
  </si>
  <si>
    <r>
      <rPr>
        <b/>
        <sz val="11"/>
        <color rgb="FF000000"/>
        <rFont val="Calibri"/>
        <family val="2"/>
        <scheme val="minor"/>
      </rPr>
      <t>Acción de contingencia en caso de materialización del riesgo:</t>
    </r>
    <r>
      <rPr>
        <sz val="11"/>
        <color rgb="FF000000"/>
        <rFont val="Calibri"/>
        <family val="2"/>
        <scheme val="minor"/>
      </rPr>
      <t xml:space="preserve"> Una vez detectada la irregularidad que materializa el riesgo, frente al caso en concreto se revisará la situación presentada y se priorizará el proceso para adelantar en forma ágil las etapas del proceso a fin de evitar la caducidad,  así como los posibles errores que pudiesen presentarse para ajustarlas a derecho conforme a lo previsto en el articulo 41 del CPACA. De igual manera se informará a las instancias competentes para que se adelanten las investigaciones a que haya lugar.</t>
    </r>
  </si>
  <si>
    <t>OPORTUNIDADES
1. Gestionar la continuidad del personal contratista con el perfil y la experiencia adecuados para apoyar las actividades relacionadas con los procesos aministrativos sancionatorios.
2. Realizar mesas de trabajo para unificación de criterios y acciones de seguimiento sobre los procesos que adelanta la DIV.</t>
  </si>
  <si>
    <t>FORTALEZAS
1. Se realizan  acciones del control en las decisiones proferidos en cada una de las etapas de  los  procesos sancionatorios contra los establecimientos educativos y las ESAL.
2. Autonomía por parte del  Director(a) de la dependencia, en la expedieción de los actos administrativos de los procesos sancionatorios</t>
  </si>
  <si>
    <t xml:space="preserve">Eficacia (Control 2):
Efectividad: ( Riesgo):
</t>
  </si>
  <si>
    <t>EVALUACIÓN INDEPENDIENTE. OBJETIVO: Evaluar la eficacia y eficiencia del Sistema de Control Interno,  a partir de auditorias y seguimientos independientes basado en riesgos, concebidos para agregar valor y mejorar las operaciones de la Entidad, a traves de procesos de aseguramiento y consulta con el fin de  proporcionar mejoras a la eficacia de los procesos de gestión de riesgos, control y gobierno.</t>
  </si>
  <si>
    <t>AMENAZAS: Baja apropiación de la cultura del control en la SED
Presiones externas para influir en los resultados de evaluacion independiente</t>
  </si>
  <si>
    <t>DEBILIDADES: Desactualización de herramientas tecnologicas para apoyar las actividades de monitoreo y evaluacion del proceso. 
Baja capacitacion institucional en la responsabilidad disciplinaria  en casos de corrupcion</t>
  </si>
  <si>
    <t>Posibilidad de que se presenten reportes o quejas por direccionamiento , omisiones intencionadas o acciones sesgadas con relación a los resultados de las auditorías producto de las actividades propias del rol de evaluación independiente</t>
  </si>
  <si>
    <t>Causa 1:
Ofrecimiento de Dádivas
Trafico de Influencias
Abuso de Autoridad
Amiguismo</t>
  </si>
  <si>
    <t>Perdida de confianza en la entidad afectando su reputación
Perdida de credibilidad en el grupo de funcionarios del proceso
Incumplimiento de metas y objetivos de la dependencia
Posibles investigaciones y/o sanciones</t>
  </si>
  <si>
    <t>Control 1: 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t>
  </si>
  <si>
    <t>Correo de revisión de informes preliminares de auditoria</t>
  </si>
  <si>
    <r>
      <t xml:space="preserve">Actividad de monitoreo a los controles:
</t>
    </r>
    <r>
      <rPr>
        <sz val="11"/>
        <color rgb="FF000000"/>
        <rFont val="Calibri"/>
        <family val="2"/>
        <scheme val="minor"/>
      </rPr>
      <t>Revisión por parte del jefe de oficina a las observaciones realizadas al informe preliminar por parte del profesional asignado</t>
    </r>
  </si>
  <si>
    <t>Profesional designado por el jefe de Oficina</t>
  </si>
  <si>
    <t>Eficacia (control 1):
Informes preliminares  validados por auditores pares</t>
  </si>
  <si>
    <t xml:space="preserve">OPORTUNIDADES: Capacitaciones de entidades externas presenciales y virtuales para el fortalecimiento del control a eventos asociados a corrupcion.
Normas que expiden organismos nacionales y distritales, que asignan nuevos roles a la Oficina de Control Interno y fortalecen el papel del Proceso en la estrategia anticorrupcion.
Reposicionamiento del control interno en MIPG como Dimensión de Control Interno
</t>
  </si>
  <si>
    <t>FORTALEZAS: Suscripcion obligatoria para el equipo de auditoria interna, del codigo de etica del auditor como formato documentado del proceso. 
Implementacion de la Mesa de observaciones para la revision por pares auditories de informes de resultados de evaluacion y seguimiento
Seguimiento y socializacion mensual de actividades asociadas al Plan Anual de Auditoria
documentacion, actualizacion anual  y aplicación permanente de procedimientos internos para evaluacion y seguimiento
Mayor visibilidad de la gestión de la OCI
Enfoque de riesgos en las actividades de auditoria
Fortalecimiento de la estrategia anticorrupcion en la SED</t>
  </si>
  <si>
    <r>
      <rPr>
        <b/>
        <sz val="11"/>
        <color rgb="FF000000"/>
        <rFont val="Calibri"/>
        <family val="2"/>
        <scheme val="minor"/>
      </rPr>
      <t xml:space="preserve">Acción de contingencia en caso de materialización del riesgo:
</t>
    </r>
    <r>
      <rPr>
        <sz val="11"/>
        <color rgb="FF000000"/>
        <rFont val="Calibri"/>
        <family val="2"/>
        <scheme val="minor"/>
      </rPr>
      <t>Reporte a los entes de control fiscal, disciplinario y penal</t>
    </r>
  </si>
  <si>
    <t>Eficacia (Control 2 si existe):
Efectividad: ( Riesgo):</t>
  </si>
  <si>
    <t>PLAN ANTICORRUPCIÓN Y DE ATENCIÓN LA CIUDADANO SED 2023
COMPONENTE 2. RACIONALIZACIÓN DE TRÁMITES</t>
  </si>
  <si>
    <t>DATOS TRÁMITES A RACIONALIZAR</t>
  </si>
  <si>
    <t>ACCIONES DE RACIONALIZACIÓN A DESARROLLAR</t>
  </si>
  <si>
    <t>PLAN DE EJECUCIÓN</t>
  </si>
  <si>
    <t>PRIMER SEGUIMIENTO  A 30 DE ABRIL DE 2022</t>
  </si>
  <si>
    <t>TIPO</t>
  </si>
  <si>
    <t>NÚMERO</t>
  </si>
  <si>
    <t>NOMBRE DEL TRÁMITE</t>
  </si>
  <si>
    <t>ESTADO
SUIT</t>
  </si>
  <si>
    <t>SITUACIÓN ACTUAL</t>
  </si>
  <si>
    <t>MEJORA POR IMPLEMENTAR</t>
  </si>
  <si>
    <t>BENEFICIO AL CIUDADANO O ENTIDAD</t>
  </si>
  <si>
    <t>TIPO RACIONALIZACIÓN</t>
  </si>
  <si>
    <t>ACCIONES DE RACIONALIZACIÓN</t>
  </si>
  <si>
    <t>TIPO DE META          (Sumatoria/ Porcentaje de ejecución por cuatrimestre (Demanda))</t>
  </si>
  <si>
    <t>INDICADORES</t>
  </si>
  <si>
    <t>FECHA INICIO</t>
  </si>
  <si>
    <t>FECHA FINAL RACIONALIZACIÓN</t>
  </si>
  <si>
    <t>% AVANCE</t>
  </si>
  <si>
    <t>Trámite</t>
  </si>
  <si>
    <t>Legalización de documentos para estudiar en el exterior</t>
  </si>
  <si>
    <t>Inscrito</t>
  </si>
  <si>
    <t>El ciudadano realiza la solicitud por medio del Formulario Único de Trámites y en caso de ser aprobado, debe descargar la información remitida del correo electrónico y posteriormente realizar la solicitud ante el Ministerio de Relaciones Exteriores para el proceso de Apostilla o Legalización</t>
  </si>
  <si>
    <t>Generar la interoperabilidad del trámite entre la Secretaría de Educación y el Ministerio de Relaciones Exteriores</t>
  </si>
  <si>
    <t>Agilidad en el trámite, reducción de costos, tiempo y pasos para el ciudadano</t>
  </si>
  <si>
    <t>Tecnológica y Administratriva</t>
  </si>
  <si>
    <t>1. Optimizacón procesos internos
2. Firma electrónica
3. Trámite totalmente en línea</t>
  </si>
  <si>
    <t>Trámite racionalizado/Total de Trámites a racionalizar</t>
  </si>
  <si>
    <t>Oficina de Servicio al Ciudadano</t>
  </si>
  <si>
    <t>Licencia de funcionamiento de instituciones educativas que ofrezcan programas de educación formal de adultos</t>
  </si>
  <si>
    <t>Se realizaba la solicitud y trámite de forma presencial en la DLE correspondiente</t>
  </si>
  <si>
    <t>Tramites que en su mayoría se realizan de forma presencial</t>
  </si>
  <si>
    <t>Rediseño y actualizacioón para cumpliiento de la normativa del sector y agilidad en los pasos requeridos para el ciudadano</t>
  </si>
  <si>
    <t>Normativa y Administrativa</t>
  </si>
  <si>
    <t>Optimizacón procesos internos</t>
  </si>
  <si>
    <t>30/11/2023</t>
  </si>
  <si>
    <t>Dirección de Inspección y Vigilancia</t>
  </si>
  <si>
    <t>Licencia de funcionamiento para establecimientos educativos promovidos por particulares para prestar el servicio público educativo en los niveles de preescolar, básica y media</t>
  </si>
  <si>
    <t>1. Optimizacón procesos internos
2. Revisión de requisitos</t>
  </si>
  <si>
    <t>Licencia de funcionamiento para las instituciones promovidas por particulares que ofrezcan el servicio educativo para el trabajo y el desarrollo humano</t>
  </si>
  <si>
    <t>Servicio</t>
  </si>
  <si>
    <t>-</t>
  </si>
  <si>
    <t>Cancelación de personería jurídica de entidades sin ánimo de lucro con fines educativos</t>
  </si>
  <si>
    <t>No requiere inscripción en SUIT</t>
  </si>
  <si>
    <t>Se realizaba la solicitud y trámite de forma presencial en la DIV</t>
  </si>
  <si>
    <t>Reconocimiento de personería jurídica de fundaciones, corporaciones y/o asociaciones de utilidad común y/o sin ánimo de lucro</t>
  </si>
  <si>
    <t>Inscripción de dignatarios de las fundaciones, corporaciones y/o asociaciones de utilidad común y/o sin ánimo de lucro</t>
  </si>
  <si>
    <t>Reforma de estatutos de fundaciones, corporaciones y/o asociaciones de utilidad común y/o sin ánimo de lucro</t>
  </si>
  <si>
    <t>Certificados de
existencia y
representación legal para
las Entidades sin Ánimo
de lucro – ESAL, con fines
educativos</t>
  </si>
  <si>
    <t>Se realizaba la solicitud presencial  o radicada por el SIGA</t>
  </si>
  <si>
    <t>Registro o renovación de programas de las instituciones promovidas por particulares que ofrezcan el servicio educativo para el trabajo y el desarrollo humano</t>
  </si>
  <si>
    <t>Registro de libros de fundaciones, corporaciones y/o asociaciones de utilidad común y/o sin ánimo de lucro</t>
  </si>
  <si>
    <t>Cambio de nombre o razón social de un establecimiento educativo estatal o privado</t>
  </si>
  <si>
    <t>Ampliación del servicio educativo</t>
  </si>
  <si>
    <t>Cambio de sede de un establecimiento educativo</t>
  </si>
  <si>
    <t>Fusión o conversión de establecimientos educativos oficiales</t>
  </si>
  <si>
    <t>Cambio de propietario de un establecimiento educativo</t>
  </si>
  <si>
    <t>Cierre temporal o definitivo de programas de educación para el trabajo y el desarrollo humano</t>
  </si>
  <si>
    <t>El nombre del trámite genera confución para los ELIV y la ciudadanía</t>
  </si>
  <si>
    <t>Cambio de nombre o fusión con otro trámite</t>
  </si>
  <si>
    <t>Concesión de reconocimiento de un establecimiento educativo oficial</t>
  </si>
  <si>
    <t>Se realiza por solicitud en el SIGA</t>
  </si>
  <si>
    <t>Clausura de un establecimiento educativo</t>
  </si>
  <si>
    <t>Asignación de cupo escolar</t>
  </si>
  <si>
    <t>Las familias y/o acudientes realizan la solicitud de cupo escolar nuevo a través del aplicativo web de inscripciones (diligenciando el formulario de inscripciones) establecido por la SED, de acuerdo con el artículo 41 (Crónograma del proceso de gestiónde la cobertura) de la Resolución No. 2797 de 2022 “Por la cual se establece el proceso de gestión de la cobertura 2022-2023 en el Sistema Educativo de Bogotá, D.C.", con el soporte de las Direcciones Locales de Educación e IED.
Adicionalmente a través del mismo aplicativo las familias y/o acudientes pueden modificar el formulario de inscripción de acuerdo con la necesidad  reduciendo la duplicidad en los formularios  y la atención personalizada.
Después de la publicación de resultados las familias y/o acudientes tienen 5 días hábiles para la aceptación del cupo por el mismo aplicativo. Y, una vez aceptado el cupo, cuentan con 5 días hábiles adicionales para la formalización de la matrícula  de forma presencial en la IED asignada, presentado la documentación requerida. En caso de no cumplir con los tiempo establecidos, se entenderá que no están interesados en el cupo  asignado y éste será liberado.</t>
  </si>
  <si>
    <t xml:space="preserve">Para  el proceso de gestión de la cobertura 2022 - 2023 (el cual se encuentra en ejecución) se realizará evaluación en el segundo trimestre de la vigencia 2023, de acuerdo con los resultados se establecerán las mejoras del siguiente proceso desde lo normativo y lo técnico.
</t>
  </si>
  <si>
    <t>*Garantizar el derecho fundamental a la educación de  niñas, niños, aolescentes y jóvenes (NNAJ).
*Mejorar los tiempos de atención y respuesta a las solicitudes 
*Mejora en los canales de atención 
*Lenguaje claro 
*Mejor acceso a la información de los procesos en cada uno de los canales que maneja la SED
*Evita los desplazamientos de la ciudadanía
* Garantizar transparencia y oportunidad en el trámite</t>
  </si>
  <si>
    <t>Normativa
Administrativo
Tecnológico</t>
  </si>
  <si>
    <t xml:space="preserve">1.Normativa: Resolución de la gestión de la cobertura para cada vigencia, de acuerdo con los lineamientos y la norma establecida por el MEN para la optimización del proceso de matrículas de tal forma que aumente la cobertura educativa, reducción de los tiempos y de pasos en el trámite.
2.Administrativo: Reducción de pasos y simplificación de los formularios para la optimización del proceso de atención a las familias y/o acudientes. Así como ampliación de oferta educativa oficial para dar mayor acceso a los NNAJ.
3.Tecnológico: Mejora de la infraestructura tecnológica que permite optimizar los proceso realizados por las IED y la atención a las familias y/o acudientes. </t>
  </si>
  <si>
    <t>Septiembre 2022</t>
  </si>
  <si>
    <t>Agosto 2023</t>
  </si>
  <si>
    <t>Dirección de Cobertura</t>
  </si>
  <si>
    <t>Traslado de estudiantes antiguos</t>
  </si>
  <si>
    <t xml:space="preserve">Las familias y/o acudientes realizan la solicitud de traslado de IED a través del aplicativo web de traslados (diligenciando el formulario de traslado) establecido por la SED, de acuerdo con el artículo 41 (Crónograma del proceso de gestiónde la cobertura) de la Resolución No. 2797 de 2022 “Por la cual se establece el proceso de gestión de la cobertura 2022-2023 en el Sistema Educativo de Bogotá, D.C.", con el soporte de las Direcciones Locales de Educación e IED.
Después de la publicación de resultados las familias y/o acudientes tienen 5 días hábiles para la formalización de la matrícula  de forma presencial en la IED asignada, presentado la documentación requerida. En caso de no cumplir con los tiempo establecidos, se entenderá que no están interesados en el cupo  solicitado y el o la estudiante continuará  en la IED de origen. </t>
  </si>
  <si>
    <t>*Garantizar el derecho fundamental a la educación de  niñas, niños, aolescentes y jóvenes.
*Mejorar los tiempos de atención y respuesta a las solicitudes 
*Mejora en los canales de atención 
*Lenguaje claro 
*Mejor acceso a la información de los procesos en cada uno de los canales que maneja la SED
*Evita los desplazamientos de la ciudadanía
* Garantizar transparencia y oportunidad en el trámite</t>
  </si>
  <si>
    <t xml:space="preserve"> Proceso 1 Noviembre 2022
Proceso 2
Febrero 2023
</t>
  </si>
  <si>
    <t>Proceso 1
Diciembre 2022
Proceso 2
Julio 2023</t>
  </si>
  <si>
    <t>PLAN ANTICORRUPCIÓN Y DE ATENCIÓN LA CIUDADANO SED 2023</t>
  </si>
  <si>
    <t>COMPONENTE 3. RENDICIÓN DE CUENTAS 2023</t>
  </si>
  <si>
    <t>SEGUIMIENTO CUATRIMESTRE I PAAC 2023</t>
  </si>
  <si>
    <t>TIPO DE META (Sumatoria/Porcentaje de ejecución por cuatrimestre (Demanda))</t>
  </si>
  <si>
    <t xml:space="preserve">SEGUIMIENTO OFICINA DE CONTROL INTERNO </t>
  </si>
  <si>
    <t xml:space="preserve">1. Incentivos para
motivar la cultura
de la petición y
rendición de
cuentas
</t>
  </si>
  <si>
    <t>1.1</t>
  </si>
  <si>
    <t>Capacitación en rendición de cuentas y acceso a la información a Cabildantes, Contralores y Personeros estudiantiles</t>
  </si>
  <si>
    <t>Una (1) sesión de capacitación con Cabildantes, Contralores y Personeros estudiantiles</t>
  </si>
  <si>
    <t>Sesión de capacitación realizada con Cabildantes, Contralores y Personeros estudiantiles del Distrito</t>
  </si>
  <si>
    <t>Dirección de Participación y Relaciones Interinstitucionales</t>
  </si>
  <si>
    <t>1.2</t>
  </si>
  <si>
    <t>Capacitación a funcionarios y servidores públicos en la estrategia de transparencia y acceso a la información</t>
  </si>
  <si>
    <t>Una (1) sesión de capacitación a funcionarios y servidores públicos</t>
  </si>
  <si>
    <t>Número de sesiones de capacitación realizadas a funcionarios y servidores públicos</t>
  </si>
  <si>
    <t>Dirección de Talento Humano</t>
  </si>
  <si>
    <t>1.3</t>
  </si>
  <si>
    <t>Capacitación a  los funcionarios y servidores públicos de cada Subsecretaría y oficinas de Despacho en el Plan Institucional de Participación Ciudadana</t>
  </si>
  <si>
    <t>Cuatro (4) sesiones de capacitación a funcionarios y servidores públicos</t>
  </si>
  <si>
    <t>2. Información de calidad y lenguaje comprensible</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</si>
  <si>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</si>
  <si>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</si>
  <si>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</si>
  <si>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Oficina Asesora de Comunicación y Prensa</t>
  </si>
  <si>
    <t>Elaborar y publicar el documento correspondiente a la estrategia de Rendición de Cuentas de la entidad</t>
  </si>
  <si>
    <t>Un (1) documento correspondiente a la Estrategia de Rendición de Cuentas de la entidad</t>
  </si>
  <si>
    <t>Estrategia de Rendición de Cuentas  elaborada y publicada</t>
  </si>
  <si>
    <t>Oficina Asesora de Planeación</t>
  </si>
  <si>
    <t>2.3</t>
  </si>
  <si>
    <t>Generación y  publicación de productos comunicativos relacionados a los resultados de la gestión institucional de la entidad.</t>
  </si>
  <si>
    <t>100% de productos comunicativos elaborados y publicados por demanda, sobre cumplimiento de metas y/o gestión institucional relacionada con ejecución financiera o servicios para la comunidad</t>
  </si>
  <si>
    <t>Productos periodísticos orientados a los resultados de la gestión institucional  publicados  / Productos periodísticos orientados a los resultados de la gestión institucional  solicitados por las diferentes áreas o realizados por la OACP</t>
  </si>
  <si>
    <t>3 Diálogo de doble vía con la ciudadanía 
y sus organizaciones</t>
  </si>
  <si>
    <t>Desarrollar el Foro Educativo Distrital</t>
  </si>
  <si>
    <t xml:space="preserve">Un (1) Foro educativo distrital </t>
  </si>
  <si>
    <t>Foro educativo distrital desarrollado</t>
  </si>
  <si>
    <t>Subsecretaría de Calidad y Pertinencia</t>
  </si>
  <si>
    <t>Realizar diálogos ciudadanos con diferentes grupos de interés y ciudadanía en general</t>
  </si>
  <si>
    <t xml:space="preserve">
Dos (2) Diálogos ciudadanos</t>
  </si>
  <si>
    <t>Diálogos ciudadanos realizados</t>
  </si>
  <si>
    <t>Realizar una audiencia pública de rendición de cuentas para mostrar a la ciudadanía la información pertinente sobre la gestión de la SED en 2022</t>
  </si>
  <si>
    <t>Una (1) audiencia pública de rendición de cuentas</t>
  </si>
  <si>
    <t>Audiencia pública de rendición de cuentas realizada</t>
  </si>
  <si>
    <t>4. Evaluación y Retroalimentación a la Gestión Institucional</t>
  </si>
  <si>
    <t>Realizar seguimiento a la rendición de cuentas de la entidad siguiendo los lineamientos establecidos por la Veeduría Distrital, dando cumplimiento al marco normativo y de política vigente.</t>
  </si>
  <si>
    <t>Un (1) documento correspondiente al Informe de seguimiento vigencia 2023</t>
  </si>
  <si>
    <t>Informe de seguimiento de la rendición de cuentas de la SED  expedido y publicado</t>
  </si>
  <si>
    <t>4.2</t>
  </si>
  <si>
    <t>Elaborar y publicar el informe de los Espacios realizados para la implementación de la estrategia de la Rendición de Cuentas de la entidad junto con el seguimiento a las acciones de mejora adoptadas por la entidad a partir de las solicitudes de la ciudadanía.</t>
  </si>
  <si>
    <t>Un (1) Informe de los espacios realizados para la estrategia de Rendición de Cuentas de la entidad con el seguimiento a las acciones de mejora</t>
  </si>
  <si>
    <t>Informe publicado de los Espacios para la implementación de la estrategia de Rendición de Cuentas de la entidad con el seguimiento a las acciones de mejora</t>
  </si>
  <si>
    <t>COMPONENTE 4. MECANISMOS PARA MEJORAR LA ATENCIÓN AL CIUDADANO 2023</t>
  </si>
  <si>
    <r>
      <t xml:space="preserve">TIPO DE META          </t>
    </r>
    <r>
      <rPr>
        <b/>
        <sz val="8"/>
        <color rgb="FF000000"/>
        <rFont val="Arial"/>
        <family val="2"/>
      </rPr>
      <t>(Sumatoria/Porcentaje de ejecución por cuatrimestre (Demanda))</t>
    </r>
  </si>
  <si>
    <t>SEGUIMIENTO   2023</t>
  </si>
  <si>
    <t>1. Estructura Administrativa y Direccionamiento estratégico</t>
  </si>
  <si>
    <t>Socializar los resultados de la gestión del proceso Servicio Integral a la Ciudadanía al equipo Técnico de Gestión y Desempeño Institucional de la Política de Servicio a la Ciudadanía  en el marco de la Revisión por la Dirección y publicar en la web institucional, evidenciable en actas.</t>
  </si>
  <si>
    <t>Resultados socializados en las sesiones programadas del equipo Técnico de la Política de servicio al ciudadano y publicadas en la página web de la Entidad.</t>
  </si>
  <si>
    <t>Sesiones realizadas por el equipo técnico/sesiones programadas por el equipo técnico</t>
  </si>
  <si>
    <t>Oficina de Servicio al Ciudadano.</t>
  </si>
  <si>
    <t>Articular la operación y funcionamiento de la OSC acorde con los lineamientos dados para la implementación de las políticas que incidan en la relación Estado - Ciudadano, definidas por el Departamento Administrativo de la Función Pública.</t>
  </si>
  <si>
    <t>Informe de implementación de las actividades programadas en el marco de la relación Estado - Ciudadano.</t>
  </si>
  <si>
    <t>Actividades cumplidas para la implementación de las políticas/Actividades programadas.</t>
  </si>
  <si>
    <t>2. Fortalecimiento de los Canales de Atención</t>
  </si>
  <si>
    <t>Realizar las actividades necesarias en los tres canales de atención de la SED (Presencial, Telefónico y Virtual) para cumplir con el indicador de nivel de servicio propuesto, evidenciado en los informes de Gestión de Operaciones.</t>
  </si>
  <si>
    <t xml:space="preserve">
Cumplir el indicador del nivel de servicio acumulado anual mínimo en el 92%.</t>
  </si>
  <si>
    <t xml:space="preserve">
Número de atenciones efectivas en los canales gestionados por el centro de contacto) / Número total de atenciones del centro de contacto</t>
  </si>
  <si>
    <t>Fortalecer la accesibilidad incluyente en los canales de atención presencial de las Direcciones Locales de Educación -DLE-</t>
  </si>
  <si>
    <t>Cumplir al 100% las actividades programadas en el Plan de Infraestructura Incluyente</t>
  </si>
  <si>
    <t xml:space="preserve">Número de Sedes Administrativas intervenidas de acuerdo a la Norma Técnica Colombiana de Accesibilidad NTC 6047 / Número total de Sedes Adminitrativas proyectadas a intervenir en el año 2023.
</t>
  </si>
  <si>
    <t xml:space="preserve">Dirección de Construcción y Conservación de Establecimientos Educativos
</t>
  </si>
  <si>
    <t xml:space="preserve">Realizar la evaluación de calidad y de servicio en los tres canales de atención de la SED, generando las acciones de mejora requeridas. </t>
  </si>
  <si>
    <t>Mantener en el 89% el Nivel de satisfacción del servicio prestado en los canales de atención de la Oficina de Servicio al Ciudadano acumulado anual.</t>
  </si>
  <si>
    <t>"Número de ciudadanos satisfechos con el servicio prestado desde la OSC de la SED /Total de ciudadanos encuestados*100
Nota: Se tomara como satisfacho las calificaciones superiores o iguales a 7 según la metodología establecida.</t>
  </si>
  <si>
    <t>2.4</t>
  </si>
  <si>
    <t>Fortalecer la atención  inclusiva y los protocolos correspondientes en los canales presencial, telefónico y virtual, según plan de trabajo definido por el equipo Técnico de Servicio al Ciudadano.</t>
  </si>
  <si>
    <t xml:space="preserve">
(Actividades cumplidas /actividades planteadas en el plan de Trabajo)*100.</t>
  </si>
  <si>
    <t>Lider Oficina de Servicio al Ciudadano y con el apoyo de las siguientes dependencias:
- Dirección de Construcción y Conservación de Establecimientos Educativos
- Dirección de Servicios Administrativos
- Oficina Asesora de Comuncación y Prensa
- Dirección de Inclusión e Integración de poblaciones
- Oficina de las Tecnologías de la Información y las Comunicaciones</t>
  </si>
  <si>
    <t>3. Talento Humano</t>
  </si>
  <si>
    <t>Desarrollar actividades de sensibilización para el fortalecimiento y uso del lenguaje claro e incluyente en la entidad.</t>
  </si>
  <si>
    <t>Realizar las actividades necesarias de sensibilización que promuevan el uso del lenguaje claro e incluyente en los canales de atención.</t>
  </si>
  <si>
    <t>Número de actividades de sensibilización realizadas/Nro de actividades de sensibilización programadas</t>
  </si>
  <si>
    <t>Oficina de Servicio al Ciudadano/ Dirección de Talento Humano</t>
  </si>
  <si>
    <t>Desarrollar actividades de fortalecimiento de habilidades y aptitudes para la prestación del servicio dirigida al personal de la Oficina de Servicio al Ciudadano evidenciables en el Informe de Cualificación y Promoción</t>
  </si>
  <si>
    <t>Realizar actividades de acompañamiento en cualificación relacionadas con la prestación del servicio al personal de Nivel Central,  local e institucional de la SED</t>
  </si>
  <si>
    <t xml:space="preserve">
Sumatoria</t>
  </si>
  <si>
    <t xml:space="preserve">
4</t>
  </si>
  <si>
    <t>Número de actividades de  realizadas/Nro de actividades de sensibilización programadas en el periodo tiempo establecido.</t>
  </si>
  <si>
    <t>Oficina de Servicio al Ciudadano / Talento Humano</t>
  </si>
  <si>
    <t>4. Normativo y procedimental</t>
  </si>
  <si>
    <t>Realizar y socializar un Informe mensual  de PQRSDF, para la generacion de acciones de mejora por parte de las dependencias de la SED y el cumplimiento de la normatividad vigente.</t>
  </si>
  <si>
    <t>Realizar  12 informes  durante la vigencia que fortalezcan el Servicio  al Ciudadano. Los cuales se reportarán desde diciembre de la vigencia anterior a noviembre del año en curso.</t>
  </si>
  <si>
    <t xml:space="preserve">(Número de Informes realizados / Número de Informes Programados)*100
</t>
  </si>
  <si>
    <t>5. Relacionamiento con el Ciudadano</t>
  </si>
  <si>
    <t>5.1</t>
  </si>
  <si>
    <t xml:space="preserve">Socializar la estrategia de comunicación para el público interno y externo, en los temas de carta de Trato Digno y Defensor de la Ciudadania. </t>
  </si>
  <si>
    <t xml:space="preserve">Realizar 2 actividades comunicativas interna y externa en el año para sensibilizar y socializar al público objetivo la carta de Trato Digno y defensor de la ciudadania. </t>
  </si>
  <si>
    <t>Número de sensibilizaciones y socializaciones realizadas/sensibilizaciones y socializaciones programadas</t>
  </si>
  <si>
    <t>Oficina de Servicio al Ciudadano/Oficina Asesora de Comunicación y Prensa</t>
  </si>
  <si>
    <t>COMPONENTE 5. TRANSPARENCIA Y ACCESO A LA INFORMACIÓN PÚBLICA 2023</t>
  </si>
  <si>
    <t>META Y PRODUCTO</t>
  </si>
  <si>
    <t>TIPO DE META          (Sumatoria/Porcentaje de ejecución por cuatrimestre (Demanda))</t>
  </si>
  <si>
    <t>1. Lineamientos de transparencia activa</t>
  </si>
  <si>
    <t>Cada área, en lo que le corresponda, debe revisar y actualizar permanentemente la información en el portal web de la Entidad, de acuerdo con lo estipulado en la Ley 1712 de 2014, la resolución reglamentaria 1519 de 2020 y las recomendaciones de la Oficina de Control Interno.</t>
  </si>
  <si>
    <t>Portal Web de la entidad actualizado al 100%</t>
  </si>
  <si>
    <t>Total de ítems del portal web con información publicada y actualizada/ total de ítems del portal Web</t>
  </si>
  <si>
    <t xml:space="preserve">Oficina Asesora de Planeación  </t>
  </si>
  <si>
    <t>Cada área, en lo que le corresponda, debe revisar y actualizar permanentemente la información en el Menú Participa de la Entidad, de acuerdo con lo estipulado en la Ley 1712 de 2014, la resolución reglamentaria 1519 de 2020, los "Lineamientos para publicar información en el Menú Participa sobre participación ciudadana en la gestión pública" de la Función Pública y las recomendaciones de la Oficina de Control Interno.</t>
  </si>
  <si>
    <t>Menú Participa de la entidad actualizado al 100%</t>
  </si>
  <si>
    <t>Total de ítems del Menú Participa con información publicada y actualizada/ total de ítems del Menú Participa</t>
  </si>
  <si>
    <t xml:space="preserve">Registro y cumplimiento en la plataforma de la Veeduría Distrital: Colibrí de los compromisos adquiridos por la Entidad con la ciudadanía </t>
  </si>
  <si>
    <t>Registro en Colibrí del 100% de los compromisos adquiridos y su cierre, según se definió con la ciudadanía a través de los espacios o instancias de participación, o de los que solicitan directamente a la Secretaría a través de sus canales de comunicación.</t>
  </si>
  <si>
    <t>Compromisos registrados y cumplidos en la plataforma colibrí/ compromisos adquiridos y finalizados.</t>
  </si>
  <si>
    <t>1.4</t>
  </si>
  <si>
    <t>Publicación de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</si>
  <si>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</si>
  <si>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</si>
  <si>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1.5</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</si>
  <si>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</si>
  <si>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</si>
  <si>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Número de set de datos publicados en página Web institucional y portales Distrital y Nacional / Número de set de datos identificados en la SED</t>
  </si>
  <si>
    <t>Oficina de las Tecnologías de la Información y las Comunicaciones</t>
  </si>
  <si>
    <t>2. Lineamientos de transparencia pasiva</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</si>
  <si>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</si>
  <si>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</si>
  <si>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 xml:space="preserve">
Número de informes del nivel de oportunidad en las respuestas publicados </t>
  </si>
  <si>
    <t> Medir mensualmente la calidad en las respuestas del Sistema Distrital de Quejas y Soluciones SDQS. (mes vencido)</t>
  </si>
  <si>
    <t>Número de informes de Calidad en la respuesta publicados</t>
  </si>
  <si>
    <t>3. Instrumentos de Gestión de Información</t>
  </si>
  <si>
    <t>Publicar en el Portal Institucional el Esquema de Publicación de Información.</t>
  </si>
  <si>
    <t>Realizar una actualización del Esquema de Publicación .</t>
  </si>
  <si>
    <t>Número de esquemas de Publicación publicados</t>
  </si>
  <si>
    <t>4. Criterio diferencial de accesibilidad</t>
  </si>
  <si>
    <t>Generar contenidos con características de accesibilidad para la población con discapacidad auditiva y visual.</t>
  </si>
  <si>
    <t>Realizar un informe con la muestra de contenidos publicados en los canales digitales de la entidad frente a temas con principios de contenido accesible para población con discapacidad.</t>
  </si>
  <si>
    <t xml:space="preserve">Número de informes de acciones de accesibilidad web publicados </t>
  </si>
  <si>
    <t>RETIRAR</t>
  </si>
  <si>
    <t>5. Monitoreo del acceso a la información pública</t>
  </si>
  <si>
    <t>Publicar los reportes de conformidad con lo citado en el artículo 52 del decreto reglamentario 103/2015. (mes vencido)</t>
  </si>
  <si>
    <t>Número de informes de acceso a la información publicados</t>
  </si>
  <si>
    <t>5.2</t>
  </si>
  <si>
    <t>Realizar seguimiento a la implementación de la normatividad vigente en transparencia y acceso a la información pública.</t>
  </si>
  <si>
    <t>Tres (3) Informes de Transparencia y Acceso a la Información Pública</t>
  </si>
  <si>
    <t> Número de informes de seguimiento elaborados y publicados</t>
  </si>
  <si>
    <t> Oficina de Control Interno</t>
  </si>
  <si>
    <t>5.3</t>
  </si>
  <si>
    <t>Documentar el seguimiento periódico de solicitudes de acceso a la información y Presentación de resultados de seguimiento de solicitudes de acceso a la Alta Dirección</t>
  </si>
  <si>
    <t>Dos (2) Informes de seguimiento a PQRS</t>
  </si>
  <si>
    <t>Número de seguimientos  en el informe semestral de PQRS.</t>
  </si>
  <si>
    <t>COMPONENTE 6. PLAN DE GESTION DE INTEGRIDAD 2023</t>
  </si>
  <si>
    <t>TIPO DE META 
(Sumatoria/Porcentaje de ejecución por cuatrimestre (Demanda))</t>
  </si>
  <si>
    <t>1. Fortalecimiento y robustecimiento del equipo transformador integro</t>
  </si>
  <si>
    <t>Promover la vinculación y participación de funcionarios Administrativos, Directivos Docentes y Docentes de los tres niveles de la Entidad dentro del Grupo de Gestión integra de la SED.</t>
  </si>
  <si>
    <t>Realizar 2 (Dos) convocatorias para la vinculación al semillero íntegro del grupo de gestores de integridad SED, buscando la participación de funcionarios Administrativos, Directivos Docentes y Docentes de los tres niveles de la Entidad</t>
  </si>
  <si>
    <t>Número convocatorias realizadas /Número convocatorias programadas</t>
  </si>
  <si>
    <t>Garantizar la divulgación de invitaciones y de actividades de capacitación propuestas por las entidades competentes (Secretaría de Transparencia de la presidencia de la República, Secretaría General de la Alcaldía Mayor, Veeduría Distrital) a los Gestores de Integridad y servidores de la SED a quien se dirigen.</t>
  </si>
  <si>
    <t>Realizar la divulgación de invitaciones y de actividades de capacitación propuestas por la Secretaría de Transparencia de la presidencia de la República, Secretaría General de la Alcaldía Mayor, Veeduría Distrital... a los Gestores de Integridad y servidores de la SED a quien se dirigen.</t>
  </si>
  <si>
    <t>Número de divulgaciones a capacitaciones a las que se convoca/ Número de capacitaciones programadas</t>
  </si>
  <si>
    <t>Fortalecer Habilidades del Equipo de los gestores íntegros a través de Jornadas de trabajo y formación</t>
  </si>
  <si>
    <t>Realizar 9 Jornadas de trabajo y formación al interior del grupo de Gestores de Integridad</t>
  </si>
  <si>
    <t>Número de Capacitaciones y/o reuniones ejecutadas /Número de Capacitaciones y/o reuniones programadas</t>
  </si>
  <si>
    <t>2. Apropiación del Código de Integridad</t>
  </si>
  <si>
    <t>Garantizar la inclusión del Código de integridad SED dentro de los procesos de Inducción y Reinducción programados para la vigencia</t>
  </si>
  <si>
    <t>Realizar la divulgación del Código de integridad SED, dentro de los procesos de Inducción y Reinducción programados para la vigencia</t>
  </si>
  <si>
    <t>Número de Socializaciones de Código de integridad SED dentro de Inducciones y Reinducciones / Número de jornadas colectivas proceso de inducción y reinducción de los servidores de la SED programadas</t>
  </si>
  <si>
    <t>Promover la Socialización del Código de Integridad SED, en las mesas de participación a Rectores , Directores locales y Directivos  realizadas durante la vigencia</t>
  </si>
  <si>
    <t>Realizar la Socialización del Código de Integridad SED , en las mesas de participación a Rectores de las 20 localidades, 1 sesión con los Directores Locales y 1 sesión con los Directivos Administrativos durante la vigencia</t>
  </si>
  <si>
    <t>Número Socializaciones realizadas /Número Socializaciones programadas</t>
  </si>
  <si>
    <t>Promover la Socialización del Código de Integridad SED a Comunidad Educativa, específicamente en grupos de interés, dentro de las Escuelas de Padres y Consejos Directivos y demás instancias en las que se cuente con la participación de Padres de Familia</t>
  </si>
  <si>
    <t>Realizar la Socialización del Código de Integridad SED en 35 grupos de interés, dentro de las Escuelas de Padres y Consejos Directivos y demás instancias en las que se cuente con la participación de Padres de Familia</t>
  </si>
  <si>
    <t>Promover la Socialización del Código de Integridad SED, en los Comités de Convivencia Laboral. SED</t>
  </si>
  <si>
    <t xml:space="preserve">Realizar la Socialización del Código de Integridad SED en una sesión  a  los integrantes de los  Comités de Convivencia Laboral de la SED   </t>
  </si>
  <si>
    <t>3 Medición de la apropiación de la Cultura Íntegra SED</t>
  </si>
  <si>
    <t>Formulación de estrategia para fomentar la Cultura Íntegra SED, producto del análisis de resultado medición de apropiación del Código de Integridad.</t>
  </si>
  <si>
    <t>Realizar una medición mediante la aplicación de un instrumento a los servidores de manera que se evidencie el avance de la apropiación del Código de Integridad reflejado en la Cultura de Valores SED</t>
  </si>
  <si>
    <t>Nivel de apropiación de la Cultura Integra SED 2023 / Nivel alcanzado en el periodo 2022</t>
  </si>
  <si>
    <t>4. Promover la realización de la declaración de bienes y rentas y conflicto de interés en la SED</t>
  </si>
  <si>
    <t>Socializar los lineamientos para que servidores públicos realicen la declaración proactiva de bienes y rentas, el registro de conflictos de interés y publicación de declaración de renta en el marco de la Ley 2013 de 2019.</t>
  </si>
  <si>
    <t>Realizar 2 socializaciones de los lineamientos para que los servidores públicos realicen la declaración proactiva de bienes y rentas, el registro de conflictos de interés y publicación de declaración de renta en el marco de la Ley 2013 de 2019.</t>
  </si>
  <si>
    <t>Número socializaciones de circular realizadas /Número socialización de circular programadas</t>
  </si>
  <si>
    <t>Garantizar la divulgación de la obligatoriedad de la realización de la declaración proactiva de bienes y rentas, el registro de conflictos de interés y publicación de declaración de renta en el marco de la Ley 2013 de 2019.dentro de los procesos de Inducción y Reinducción programados para la vigencia</t>
  </si>
  <si>
    <t>En los procesos de Inducción y reinducción realizar la divulgación de la obligatoriedad de la realización de la declaración proactiva de bienes y rentas, el registro de conflictos de interés y publicación de declaración de renta</t>
  </si>
  <si>
    <t>4.3</t>
  </si>
  <si>
    <t>Difundir los módulos de bienes y rentas y la Gestión de Conflictos de Interés dispuesto por el DASCD a través del SIDEAP para que los servidores realicen la declaración de bienes y rentas y el registro de los conflictos de interés como requisito para la posesión, actualización anual y retiro del servicio.</t>
  </si>
  <si>
    <t>realizar 2 socializaciones para la divulgación de la realización de la declaración de bienes y rentas y el registro de los conflictos de interés como requisito para la posesión, actualización anual y retiro del servicio.</t>
  </si>
  <si>
    <t>Número de Socializaciones del módulo para la Gestión de Conflictos realizados/Número de Socializaciones del módulo para la Gestión de Conflictos programados</t>
  </si>
  <si>
    <t>4.4</t>
  </si>
  <si>
    <t>Realizar seguimiento y recordar a los Directivos de la SED sobre la importancia de realizar los procesos de declaración de bienes y rentas y el registro de conflictos de interés en el marco de la normatividad vigente.</t>
  </si>
  <si>
    <t>Realizar 2 seguimiento y divulgación a los Directivos de la SED sobre la importancia de realizar los procesos de declaración de bienes y rentas y el registro de conflictos de interés en el marco de la normatividad vigente.</t>
  </si>
  <si>
    <t>Número de comunicaciones realizados /Número de comunicaciones programadas</t>
  </si>
  <si>
    <t>OPCION DE TRATAMIENTO</t>
  </si>
  <si>
    <t>Compartir</t>
  </si>
  <si>
    <t>TIPO DE RIESGO</t>
  </si>
  <si>
    <t>MATERIALIZADO</t>
  </si>
  <si>
    <t>CRITERIO</t>
  </si>
  <si>
    <t>PUNTAJE</t>
  </si>
  <si>
    <t>Riesgo Estratégico</t>
  </si>
  <si>
    <t>Insignificante</t>
  </si>
  <si>
    <t>Riesgo de Imagen</t>
  </si>
  <si>
    <t>Improbable</t>
  </si>
  <si>
    <t>Menor</t>
  </si>
  <si>
    <t>No Asignado</t>
  </si>
  <si>
    <t>Riesgo Operativo (misionales)</t>
  </si>
  <si>
    <t>Moderado</t>
  </si>
  <si>
    <t>Riesgo Financiero</t>
  </si>
  <si>
    <t>Inadecuado</t>
  </si>
  <si>
    <t>Riesgo de Cumplimiento</t>
  </si>
  <si>
    <t>Casi Seguro</t>
  </si>
  <si>
    <t>Riesgo Tecnológico</t>
  </si>
  <si>
    <t>Inoportuna</t>
  </si>
  <si>
    <t>Riesgo de Conocimiento</t>
  </si>
  <si>
    <t>Riesgo Ambiental</t>
  </si>
  <si>
    <t>Riesgo en Seguridad y Salud en el Trabajo</t>
  </si>
  <si>
    <t>No es un control</t>
  </si>
  <si>
    <t>Riesgo de Gestión Documental</t>
  </si>
  <si>
    <t>No Confiable</t>
  </si>
  <si>
    <t>Riesgo Gerenciales (Alta Dirección)</t>
  </si>
  <si>
    <t>Riesgo de Seguridad Digital</t>
  </si>
  <si>
    <t>No se investigan y resuelven oportunamente</t>
  </si>
  <si>
    <t>Incompleta</t>
  </si>
  <si>
    <t>No existe</t>
  </si>
  <si>
    <t>Riesgos Corrupción</t>
  </si>
  <si>
    <t>Criterio</t>
  </si>
  <si>
    <t>EJECUCION DEL CONTROL</t>
  </si>
  <si>
    <t>Controles ayudan a disminuir la probabilidad</t>
  </si>
  <si>
    <t>controles ayudan a diminuir el impacto</t>
  </si>
  <si>
    <t>Débil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</si>
</sst>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_-;\-* #,##0_-;_-* &quot;-&quot;_-;_-@_-"/>
    <numFmt numFmtId="165" formatCode="0.0"/>
    <numFmt numFmtId="166" formatCode="0;[Red]0"/>
  </numFmts>
  <fonts count="55">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sz val="10"/>
      <name val="Arial"/>
      <family val="2"/>
    </font>
    <font>
      <u/>
      <sz val="10"/>
      <color theme="10"/>
      <name val="Arial"/>
      <family val="2"/>
    </font>
    <font>
      <sz val="8"/>
      <name val="Calibri"/>
      <family val="2"/>
      <scheme val="minor"/>
    </font>
    <font>
      <sz val="8"/>
      <name val="Arial"/>
      <family val="2"/>
    </font>
    <font>
      <sz val="8"/>
      <color rgb="FF000000"/>
      <name val="Arial"/>
      <family val="2"/>
    </font>
    <font>
      <b/>
      <sz val="8"/>
      <color rgb="FF000000"/>
      <name val="Arial"/>
      <family val="2"/>
    </font>
    <font>
      <sz val="10"/>
      <color rgb="FF000000"/>
      <name val="Times New Roman"/>
      <family val="1"/>
    </font>
    <font>
      <b/>
      <sz val="8"/>
      <name val="Calibri"/>
      <family val="2"/>
      <scheme val="minor"/>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sz val="10"/>
      <name val="Calibri"/>
      <family val="2"/>
      <scheme val="minor"/>
    </font>
    <font>
      <b/>
      <sz val="8"/>
      <color theme="1"/>
      <name val="Arial"/>
      <family val="2"/>
    </font>
    <font>
      <sz val="9"/>
      <color rgb="FF000000"/>
      <name val="Arial"/>
      <family val="2"/>
    </font>
    <font>
      <sz val="11"/>
      <color rgb="FF000000"/>
      <name val="Calibri"/>
      <family val="2"/>
    </font>
    <font>
      <sz val="10"/>
      <color rgb="FF000000"/>
      <name val="Arial"/>
      <family val="2"/>
    </font>
    <font>
      <sz val="11"/>
      <color rgb="FF000000"/>
      <name val="Calibri"/>
      <family val="2"/>
      <scheme val="minor"/>
    </font>
    <font>
      <b/>
      <sz val="12"/>
      <color rgb="FF000000"/>
      <name val="Arial"/>
      <family val="2"/>
    </font>
    <font>
      <b/>
      <sz val="11"/>
      <color rgb="FF000000"/>
      <name val="Calibri"/>
      <family val="2"/>
    </font>
    <font>
      <b/>
      <sz val="9"/>
      <color indexed="81"/>
      <name val="Tahoma"/>
      <family val="2"/>
    </font>
    <font>
      <sz val="9"/>
      <color indexed="81"/>
      <name val="Tahoma"/>
      <family val="2"/>
    </font>
    <font>
      <b/>
      <sz val="11"/>
      <color rgb="FF000000"/>
      <name val="Calibri"/>
    </font>
    <font>
      <sz val="11"/>
      <color rgb="FF000000"/>
      <name val="Calibri"/>
    </font>
    <font>
      <b/>
      <sz val="14"/>
      <color rgb="FF000000"/>
      <name val="Arial"/>
      <family val="2"/>
    </font>
    <font>
      <b/>
      <sz val="11"/>
      <color rgb="FF000000"/>
      <name val="Arial"/>
      <family val="2"/>
    </font>
    <font>
      <sz val="11"/>
      <color rgb="FF000000"/>
      <name val="Arial"/>
      <family val="2"/>
    </font>
    <font>
      <b/>
      <sz val="11"/>
      <color rgb="FF000000"/>
      <name val="Calibri"/>
      <family val="2"/>
      <scheme val="minor"/>
    </font>
    <font>
      <sz val="10"/>
      <color rgb="FF000000"/>
      <name val="Calibri"/>
      <family val="2"/>
      <scheme val="minor"/>
    </font>
    <font>
      <sz val="9"/>
      <color rgb="FF000000"/>
      <name val="Calibri"/>
      <family val="2"/>
      <scheme val="minor"/>
    </font>
    <font>
      <sz val="10"/>
      <color rgb="FF000000"/>
      <name val="Calibri"/>
      <family val="2"/>
    </font>
    <font>
      <sz val="9"/>
      <color rgb="FF000000"/>
      <name val="Arial"/>
      <family val="2"/>
      <charset val="1"/>
    </font>
    <font>
      <sz val="12"/>
      <color rgb="FF000000"/>
      <name val="Arial"/>
      <family val="2"/>
    </font>
    <font>
      <b/>
      <sz val="9"/>
      <color rgb="FF000000"/>
      <name val="Arial"/>
      <family val="2"/>
    </font>
    <font>
      <sz val="10"/>
      <color rgb="FF000000"/>
      <name val="SansSerif"/>
    </font>
    <font>
      <b/>
      <sz val="7"/>
      <color rgb="FF000000"/>
      <name val="Arial"/>
      <family val="2"/>
    </font>
    <font>
      <sz val="9"/>
      <color rgb="FF000000"/>
      <name val="Calibri"/>
      <family val="2"/>
    </font>
    <font>
      <u/>
      <sz val="10"/>
      <color rgb="FF000000"/>
      <name val="Arial"/>
      <family val="2"/>
    </font>
  </fonts>
  <fills count="2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DCE6F1"/>
        <bgColor rgb="FF000000"/>
      </patternFill>
    </fill>
    <fill>
      <patternFill patternType="solid">
        <fgColor rgb="FFFF0000"/>
        <bgColor rgb="FF000000"/>
      </patternFill>
    </fill>
    <fill>
      <patternFill patternType="solid">
        <fgColor rgb="FFFABF8F"/>
        <bgColor rgb="FF000000"/>
      </patternFill>
    </fill>
    <fill>
      <patternFill patternType="solid">
        <fgColor rgb="FFFCFEBA"/>
        <bgColor rgb="FF000000"/>
      </patternFill>
    </fill>
    <fill>
      <patternFill patternType="solid">
        <fgColor rgb="FFFFFFCC"/>
        <bgColor rgb="FF000000"/>
      </patternFill>
    </fill>
    <fill>
      <patternFill patternType="solid">
        <fgColor theme="0"/>
        <bgColor rgb="FF000000"/>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top style="medium">
        <color indexed="64"/>
      </top>
      <bottom style="thin">
        <color rgb="FF000000"/>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rgb="FF000000"/>
      </top>
      <bottom/>
      <diagonal/>
    </border>
    <border>
      <left style="thin">
        <color indexed="64"/>
      </left>
      <right/>
      <top style="thin">
        <color rgb="FF000000"/>
      </top>
      <bottom/>
      <diagonal/>
    </border>
  </borders>
  <cellStyleXfs count="10">
    <xf numFmtId="0" fontId="0" fillId="0" borderId="0"/>
    <xf numFmtId="0" fontId="9" fillId="0" borderId="0"/>
    <xf numFmtId="0" fontId="10" fillId="0" borderId="0"/>
    <xf numFmtId="9" fontId="9" fillId="0" borderId="0" applyFont="0" applyFill="0" applyBorder="0" applyAlignment="0" applyProtection="0"/>
    <xf numFmtId="0" fontId="11" fillId="0" borderId="0" applyNumberFormat="0" applyFill="0" applyBorder="0" applyAlignment="0" applyProtection="0"/>
    <xf numFmtId="0" fontId="16" fillId="0" borderId="0"/>
    <xf numFmtId="0" fontId="9" fillId="0" borderId="0"/>
    <xf numFmtId="9" fontId="28" fillId="0" borderId="0" applyFont="0" applyFill="0" applyBorder="0" applyAlignment="0" applyProtection="0"/>
    <xf numFmtId="9" fontId="9" fillId="0" borderId="0" applyFont="0" applyFill="0" applyBorder="0" applyAlignment="0" applyProtection="0"/>
    <xf numFmtId="164" fontId="28" fillId="0" borderId="0" applyFont="0" applyFill="0" applyBorder="0" applyAlignment="0" applyProtection="0"/>
  </cellStyleXfs>
  <cellXfs count="1233">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5"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xf numFmtId="0" fontId="12" fillId="0" borderId="0" xfId="1" applyFont="1"/>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41" xfId="0" applyBorder="1" applyAlignment="1">
      <alignment vertical="center"/>
    </xf>
    <xf numFmtId="0" fontId="0" fillId="0" borderId="24" xfId="0" applyBorder="1" applyAlignment="1">
      <alignment vertical="center"/>
    </xf>
    <xf numFmtId="0" fontId="4" fillId="10" borderId="40" xfId="0" applyFont="1" applyFill="1" applyBorder="1" applyAlignment="1">
      <alignment horizontal="center" vertical="center"/>
    </xf>
    <xf numFmtId="0" fontId="4" fillId="10" borderId="25" xfId="0" applyFont="1" applyFill="1" applyBorder="1" applyAlignment="1">
      <alignment horizontal="center" vertical="center"/>
    </xf>
    <xf numFmtId="0" fontId="4" fillId="10" borderId="58" xfId="0" applyFont="1" applyFill="1" applyBorder="1" applyAlignment="1">
      <alignment horizontal="center" vertical="center"/>
    </xf>
    <xf numFmtId="0" fontId="0" fillId="10" borderId="59" xfId="0" applyFill="1" applyBorder="1" applyAlignment="1">
      <alignment horizontal="center" vertical="center"/>
    </xf>
    <xf numFmtId="0" fontId="0" fillId="10" borderId="25" xfId="0" applyFill="1" applyBorder="1" applyAlignment="1">
      <alignment horizontal="center" vertical="center"/>
    </xf>
    <xf numFmtId="0" fontId="0" fillId="10" borderId="43" xfId="0" applyFill="1" applyBorder="1" applyAlignment="1">
      <alignment horizontal="center" vertical="center"/>
    </xf>
    <xf numFmtId="0" fontId="0" fillId="0" borderId="1" xfId="0" applyBorder="1" applyAlignment="1">
      <alignment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0" fillId="0" borderId="27" xfId="0" applyBorder="1" applyAlignment="1">
      <alignment horizontal="left" vertical="center" wrapText="1"/>
    </xf>
    <xf numFmtId="0" fontId="0" fillId="2" borderId="1" xfId="0" applyFill="1" applyBorder="1" applyAlignment="1">
      <alignment horizontal="lef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58" xfId="0" applyBorder="1" applyAlignment="1">
      <alignment vertical="center" wrapText="1"/>
    </xf>
    <xf numFmtId="0" fontId="0" fillId="0" borderId="35" xfId="0" applyBorder="1" applyAlignment="1">
      <alignment vertical="center" wrapText="1"/>
    </xf>
    <xf numFmtId="0" fontId="0" fillId="0" borderId="18" xfId="0" applyBorder="1" applyAlignment="1">
      <alignment horizontal="left" vertical="center" wrapText="1"/>
    </xf>
    <xf numFmtId="0" fontId="0" fillId="0" borderId="18" xfId="0" applyBorder="1" applyAlignment="1">
      <alignment vertical="center"/>
    </xf>
    <xf numFmtId="0" fontId="1" fillId="6" borderId="0" xfId="0" applyFont="1" applyFill="1" applyAlignment="1">
      <alignment horizontal="center" vertical="center" wrapText="1"/>
    </xf>
    <xf numFmtId="14" fontId="0" fillId="6" borderId="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0" fontId="0" fillId="6" borderId="0" xfId="0" applyFill="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 xfId="0" applyBorder="1" applyAlignment="1">
      <alignment horizontal="left" vertical="center" wrapText="1"/>
    </xf>
    <xf numFmtId="0" fontId="0" fillId="0" borderId="23"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32" xfId="0" applyBorder="1" applyAlignment="1">
      <alignment horizontal="center" vertical="center" wrapText="1"/>
    </xf>
    <xf numFmtId="4" fontId="3" fillId="0" borderId="1"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20" xfId="0" applyBorder="1" applyAlignment="1">
      <alignment horizontal="center" vertical="center" wrapText="1"/>
    </xf>
    <xf numFmtId="4"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0" fontId="12" fillId="0" borderId="1" xfId="1" applyFont="1" applyBorder="1"/>
    <xf numFmtId="0" fontId="12" fillId="2" borderId="0" xfId="1" applyFont="1" applyFill="1"/>
    <xf numFmtId="0" fontId="18" fillId="8" borderId="30" xfId="5" applyFont="1" applyFill="1" applyBorder="1" applyAlignment="1">
      <alignment horizontal="center" vertical="center" wrapText="1"/>
    </xf>
    <xf numFmtId="0" fontId="18" fillId="8" borderId="30" xfId="5" applyFont="1" applyFill="1" applyBorder="1" applyAlignment="1">
      <alignment horizontal="left" vertical="center" wrapText="1" indent="2"/>
    </xf>
    <xf numFmtId="0" fontId="31" fillId="0" borderId="0" xfId="0" applyFont="1"/>
    <xf numFmtId="0" fontId="13" fillId="0" borderId="1" xfId="5" applyFont="1" applyBorder="1" applyAlignment="1">
      <alignment horizontal="justify" vertical="center" wrapText="1"/>
    </xf>
    <xf numFmtId="0" fontId="21" fillId="15" borderId="1" xfId="0" applyFont="1" applyFill="1" applyBorder="1" applyAlignment="1">
      <alignment horizontal="center" vertical="center"/>
    </xf>
    <xf numFmtId="0" fontId="13" fillId="15" borderId="1" xfId="5" applyFont="1" applyFill="1" applyBorder="1" applyAlignment="1">
      <alignment horizontal="center" vertical="center" wrapText="1"/>
    </xf>
    <xf numFmtId="0" fontId="13" fillId="0" borderId="1" xfId="5" applyFont="1" applyBorder="1" applyAlignment="1">
      <alignment horizontal="justify" vertical="center"/>
    </xf>
    <xf numFmtId="0" fontId="13" fillId="15" borderId="1" xfId="5" applyFont="1" applyFill="1" applyBorder="1" applyAlignment="1">
      <alignment horizontal="center" vertical="center"/>
    </xf>
    <xf numFmtId="165" fontId="15" fillId="2" borderId="1" xfId="5" applyNumberFormat="1" applyFont="1" applyFill="1" applyBorder="1" applyAlignment="1">
      <alignment horizontal="center" vertical="center" wrapText="1" shrinkToFit="1"/>
    </xf>
    <xf numFmtId="165" fontId="15" fillId="2" borderId="1" xfId="5" applyNumberFormat="1" applyFont="1" applyFill="1" applyBorder="1" applyAlignment="1">
      <alignment horizontal="center" vertical="center" shrinkToFit="1"/>
    </xf>
    <xf numFmtId="0" fontId="18" fillId="2" borderId="1" xfId="5" applyFont="1" applyFill="1" applyBorder="1" applyAlignment="1">
      <alignment horizontal="center" vertical="center" wrapText="1"/>
    </xf>
    <xf numFmtId="0" fontId="31" fillId="0" borderId="69" xfId="0" applyFont="1" applyBorder="1" applyAlignment="1">
      <alignment horizontal="center" vertical="center" wrapText="1"/>
    </xf>
    <xf numFmtId="0" fontId="33" fillId="0" borderId="27" xfId="0" applyFont="1" applyBorder="1" applyAlignment="1">
      <alignment horizontal="center" vertical="center" wrapText="1"/>
    </xf>
    <xf numFmtId="14" fontId="33" fillId="0" borderId="27" xfId="0" applyNumberFormat="1" applyFont="1" applyBorder="1" applyAlignment="1">
      <alignment horizontal="center" vertical="center" wrapText="1"/>
    </xf>
    <xf numFmtId="0" fontId="33" fillId="0" borderId="65" xfId="6" applyFont="1" applyBorder="1" applyAlignment="1">
      <alignment horizontal="center" vertical="center" wrapText="1"/>
    </xf>
    <xf numFmtId="0" fontId="33" fillId="0" borderId="65" xfId="6" applyFont="1" applyBorder="1" applyAlignment="1">
      <alignment vertical="center" wrapText="1"/>
    </xf>
    <xf numFmtId="0" fontId="33" fillId="0" borderId="65" xfId="6" applyFont="1" applyBorder="1" applyAlignment="1">
      <alignment horizontal="center" vertical="center"/>
    </xf>
    <xf numFmtId="0" fontId="5" fillId="0" borderId="65" xfId="6" applyFont="1" applyBorder="1" applyAlignment="1">
      <alignment horizontal="center" vertical="center" wrapText="1"/>
    </xf>
    <xf numFmtId="9" fontId="33" fillId="0" borderId="65" xfId="6" applyNumberFormat="1" applyFont="1" applyBorder="1" applyAlignment="1">
      <alignment horizontal="center" vertical="center" wrapText="1"/>
    </xf>
    <xf numFmtId="9" fontId="13" fillId="15" borderId="1" xfId="5" applyNumberFormat="1" applyFont="1" applyFill="1" applyBorder="1" applyAlignment="1">
      <alignment horizontal="center" vertical="center" wrapText="1"/>
    </xf>
    <xf numFmtId="0" fontId="31" fillId="2" borderId="69" xfId="0" applyFont="1" applyFill="1" applyBorder="1" applyAlignment="1">
      <alignment horizontal="center" vertical="center" wrapText="1"/>
    </xf>
    <xf numFmtId="0" fontId="31" fillId="2" borderId="71" xfId="0" applyFont="1" applyFill="1" applyBorder="1" applyAlignment="1">
      <alignment horizontal="center" vertical="center" wrapText="1"/>
    </xf>
    <xf numFmtId="14" fontId="12" fillId="2" borderId="27" xfId="1" applyNumberFormat="1" applyFont="1" applyFill="1" applyBorder="1"/>
    <xf numFmtId="0" fontId="12" fillId="2" borderId="27" xfId="1" applyFont="1" applyFill="1" applyBorder="1"/>
    <xf numFmtId="0" fontId="12" fillId="2" borderId="32" xfId="1" applyFont="1" applyFill="1" applyBorder="1"/>
    <xf numFmtId="0" fontId="12" fillId="2" borderId="24" xfId="1" applyFont="1" applyFill="1" applyBorder="1"/>
    <xf numFmtId="0" fontId="12" fillId="2" borderId="1" xfId="1" applyFont="1" applyFill="1" applyBorder="1"/>
    <xf numFmtId="0" fontId="18" fillId="8" borderId="60" xfId="5" applyFont="1" applyFill="1" applyBorder="1" applyAlignment="1">
      <alignment horizontal="left" vertical="center" wrapText="1"/>
    </xf>
    <xf numFmtId="0" fontId="18" fillId="8" borderId="51" xfId="5" applyFont="1" applyFill="1" applyBorder="1" applyAlignment="1">
      <alignment horizontal="left" vertical="center" wrapText="1"/>
    </xf>
    <xf numFmtId="0" fontId="18" fillId="8" borderId="49" xfId="5" applyFont="1" applyFill="1" applyBorder="1" applyAlignment="1">
      <alignment horizontal="left" vertical="center" wrapText="1"/>
    </xf>
    <xf numFmtId="0" fontId="18" fillId="8" borderId="50" xfId="5" applyFont="1" applyFill="1" applyBorder="1" applyAlignment="1">
      <alignment horizontal="left" vertical="center" wrapText="1"/>
    </xf>
    <xf numFmtId="0" fontId="34" fillId="0" borderId="33" xfId="0" applyFont="1" applyBorder="1" applyAlignment="1" applyProtection="1">
      <alignment horizontal="center" vertical="center" wrapText="1"/>
      <protection locked="0"/>
    </xf>
    <xf numFmtId="0" fontId="34" fillId="0" borderId="32" xfId="0" applyFont="1" applyBorder="1" applyAlignment="1" applyProtection="1">
      <alignment horizontal="center" vertical="center" wrapText="1"/>
      <protection locked="0"/>
    </xf>
    <xf numFmtId="0" fontId="18" fillId="8" borderId="94" xfId="5" applyFont="1" applyFill="1" applyBorder="1" applyAlignment="1">
      <alignment horizontal="center" vertical="center" wrapText="1"/>
    </xf>
    <xf numFmtId="0" fontId="18" fillId="8" borderId="3" xfId="5" applyFont="1" applyFill="1" applyBorder="1" applyAlignment="1">
      <alignment horizontal="center" vertical="center" wrapText="1"/>
    </xf>
    <xf numFmtId="0" fontId="18" fillId="8" borderId="95" xfId="5" applyFont="1" applyFill="1" applyBorder="1" applyAlignment="1">
      <alignment horizontal="center" vertical="center" wrapText="1"/>
    </xf>
    <xf numFmtId="0" fontId="30" fillId="7" borderId="39" xfId="1" applyFont="1" applyFill="1" applyBorder="1" applyAlignment="1">
      <alignment horizontal="center" vertical="center" wrapText="1"/>
    </xf>
    <xf numFmtId="0" fontId="30" fillId="7" borderId="90" xfId="1" applyFont="1" applyFill="1" applyBorder="1" applyAlignment="1">
      <alignment horizontal="center" vertical="center" wrapText="1"/>
    </xf>
    <xf numFmtId="0" fontId="30" fillId="8" borderId="5" xfId="5" applyFont="1" applyFill="1" applyBorder="1" applyAlignment="1">
      <alignment horizontal="center" vertical="center" wrapText="1"/>
    </xf>
    <xf numFmtId="0" fontId="18" fillId="8" borderId="10" xfId="5" applyFont="1" applyFill="1" applyBorder="1" applyAlignment="1">
      <alignment horizontal="center" vertical="center" wrapText="1"/>
    </xf>
    <xf numFmtId="0" fontId="18" fillId="8" borderId="51" xfId="5" applyFont="1" applyFill="1" applyBorder="1" applyAlignment="1">
      <alignment horizontal="left" vertical="center" wrapText="1" indent="2"/>
    </xf>
    <xf numFmtId="0" fontId="18" fillId="8" borderId="49" xfId="5" applyFont="1" applyFill="1" applyBorder="1" applyAlignment="1">
      <alignment horizontal="left" vertical="center" wrapText="1" indent="2"/>
    </xf>
    <xf numFmtId="0" fontId="13" fillId="8" borderId="2" xfId="5" applyFont="1" applyFill="1" applyBorder="1" applyAlignment="1">
      <alignment horizontal="center" vertical="center" wrapText="1"/>
    </xf>
    <xf numFmtId="0" fontId="14" fillId="8" borderId="3" xfId="5" applyFont="1" applyFill="1" applyBorder="1" applyAlignment="1">
      <alignment horizontal="center" vertical="center" wrapText="1"/>
    </xf>
    <xf numFmtId="0" fontId="18" fillId="8" borderId="60" xfId="5" applyFont="1" applyFill="1" applyBorder="1" applyAlignment="1">
      <alignment horizontal="center" vertical="center" wrapText="1"/>
    </xf>
    <xf numFmtId="0" fontId="0" fillId="0" borderId="63" xfId="0" applyBorder="1" applyAlignment="1">
      <alignment horizontal="center" vertical="center" wrapText="1"/>
    </xf>
    <xf numFmtId="0" fontId="17" fillId="0" borderId="7" xfId="1" applyFont="1" applyBorder="1" applyAlignment="1">
      <alignment horizontal="center" vertical="center" wrapText="1"/>
    </xf>
    <xf numFmtId="0" fontId="12" fillId="0" borderId="0" xfId="1" applyFont="1" applyAlignment="1">
      <alignment horizontal="center" vertical="center" wrapText="1"/>
    </xf>
    <xf numFmtId="0" fontId="13" fillId="8" borderId="7" xfId="5" applyFont="1" applyFill="1" applyBorder="1" applyAlignment="1">
      <alignment horizontal="center" vertical="top" wrapText="1"/>
    </xf>
    <xf numFmtId="0" fontId="14" fillId="8" borderId="0" xfId="5" applyFont="1" applyFill="1" applyAlignment="1">
      <alignment horizontal="center" vertical="top" wrapText="1"/>
    </xf>
    <xf numFmtId="0" fontId="13" fillId="8" borderId="2" xfId="5" applyFont="1" applyFill="1" applyBorder="1" applyAlignment="1">
      <alignment horizontal="left" vertical="center" wrapText="1"/>
    </xf>
    <xf numFmtId="0" fontId="14" fillId="8" borderId="3" xfId="5" applyFont="1" applyFill="1" applyBorder="1" applyAlignment="1">
      <alignment horizontal="left" vertical="center" wrapText="1"/>
    </xf>
    <xf numFmtId="0" fontId="13" fillId="8" borderId="5" xfId="5" applyFont="1" applyFill="1" applyBorder="1" applyAlignment="1">
      <alignment horizontal="center" vertical="center" wrapText="1"/>
    </xf>
    <xf numFmtId="0" fontId="14" fillId="8" borderId="10" xfId="5" applyFont="1" applyFill="1" applyBorder="1" applyAlignment="1">
      <alignment horizontal="center" vertical="center" wrapText="1"/>
    </xf>
    <xf numFmtId="0" fontId="14" fillId="8" borderId="7" xfId="5" applyFont="1" applyFill="1" applyBorder="1" applyAlignment="1">
      <alignment horizontal="center" vertical="center" wrapText="1"/>
    </xf>
    <xf numFmtId="0" fontId="14" fillId="8" borderId="0" xfId="5" applyFont="1" applyFill="1" applyAlignment="1">
      <alignment horizontal="center" vertical="center" wrapText="1"/>
    </xf>
    <xf numFmtId="0" fontId="13" fillId="8" borderId="16" xfId="5" applyFont="1" applyFill="1" applyBorder="1" applyAlignment="1">
      <alignment horizontal="center" vertical="center" wrapText="1"/>
    </xf>
    <xf numFmtId="0" fontId="13" fillId="8" borderId="41" xfId="5" applyFont="1" applyFill="1" applyBorder="1" applyAlignment="1">
      <alignment horizontal="center" vertical="center" wrapText="1"/>
    </xf>
    <xf numFmtId="0" fontId="21" fillId="0" borderId="30"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9" fillId="11" borderId="30" xfId="0" applyFont="1" applyFill="1" applyBorder="1" applyAlignment="1">
      <alignment horizontal="center" vertical="center" wrapText="1"/>
    </xf>
    <xf numFmtId="0" fontId="29" fillId="11" borderId="25" xfId="0" applyFont="1" applyFill="1" applyBorder="1" applyAlignment="1">
      <alignment horizontal="center" vertical="center" wrapText="1"/>
    </xf>
    <xf numFmtId="0" fontId="29" fillId="11" borderId="26" xfId="0" applyFont="1" applyFill="1" applyBorder="1" applyAlignment="1">
      <alignment horizontal="center" vertical="center" wrapText="1"/>
    </xf>
    <xf numFmtId="0" fontId="21" fillId="11" borderId="30"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21" fillId="13" borderId="30"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32" xfId="0" applyFont="1" applyFill="1" applyBorder="1" applyAlignment="1">
      <alignment horizontal="center" vertical="center" wrapText="1"/>
    </xf>
    <xf numFmtId="0" fontId="21" fillId="13" borderId="33" xfId="0" applyFont="1" applyFill="1" applyBorder="1" applyAlignment="1">
      <alignment horizontal="center" vertical="center" wrapText="1"/>
    </xf>
    <xf numFmtId="0" fontId="21" fillId="0" borderId="33" xfId="0" applyFont="1" applyBorder="1" applyAlignment="1">
      <alignment horizontal="center" vertical="center"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32" xfId="0" applyBorder="1" applyAlignment="1">
      <alignment horizontal="center" vertical="center" wrapText="1"/>
    </xf>
    <xf numFmtId="0" fontId="0" fillId="0" borderId="36" xfId="0" applyBorder="1" applyAlignment="1">
      <alignment horizontal="center" vertical="center" wrapText="1"/>
    </xf>
    <xf numFmtId="0" fontId="0" fillId="0" borderId="58" xfId="0"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xf>
    <xf numFmtId="0" fontId="0" fillId="0" borderId="25" xfId="0" applyBorder="1" applyAlignment="1">
      <alignment horizontal="center" vertical="center"/>
    </xf>
    <xf numFmtId="14" fontId="0" fillId="6" borderId="33" xfId="0" applyNumberFormat="1" applyFill="1" applyBorder="1" applyAlignment="1">
      <alignment horizontal="center" vertical="center"/>
    </xf>
    <xf numFmtId="14" fontId="0" fillId="6" borderId="25" xfId="0" applyNumberFormat="1" applyFill="1" applyBorder="1" applyAlignment="1">
      <alignment horizontal="center" vertical="center"/>
    </xf>
    <xf numFmtId="14" fontId="0" fillId="6" borderId="32" xfId="0" applyNumberFormat="1" applyFill="1" applyBorder="1" applyAlignment="1">
      <alignment horizontal="center" vertical="center"/>
    </xf>
    <xf numFmtId="4" fontId="0" fillId="0" borderId="30"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4" fontId="0" fillId="0" borderId="33" xfId="0" applyNumberFormat="1" applyBorder="1" applyAlignment="1">
      <alignment horizontal="center" vertical="center" wrapText="1"/>
    </xf>
    <xf numFmtId="0" fontId="0" fillId="0" borderId="33" xfId="0" applyBorder="1" applyAlignment="1">
      <alignment horizontal="center" vertical="center" wrapText="1"/>
    </xf>
    <xf numFmtId="2" fontId="0" fillId="0" borderId="1" xfId="0" applyNumberFormat="1" applyBorder="1" applyAlignment="1">
      <alignment horizontal="center" vertical="center" wrapText="1"/>
    </xf>
    <xf numFmtId="2" fontId="0" fillId="0" borderId="33"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31" xfId="0" applyBorder="1" applyAlignment="1">
      <alignment horizontal="center" vertical="center" wrapText="1"/>
    </xf>
    <xf numFmtId="14" fontId="0" fillId="6"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0" fontId="0" fillId="0" borderId="60" xfId="0" applyBorder="1" applyAlignment="1">
      <alignment horizontal="center" vertical="center" wrapText="1"/>
    </xf>
    <xf numFmtId="0" fontId="0" fillId="0" borderId="40" xfId="0" applyBorder="1" applyAlignment="1">
      <alignment horizontal="center" vertical="center" wrapText="1"/>
    </xf>
    <xf numFmtId="0" fontId="0" fillId="0" borderId="59" xfId="0" applyBorder="1" applyAlignment="1">
      <alignment horizontal="center" vertical="center" wrapText="1"/>
    </xf>
    <xf numFmtId="4" fontId="0" fillId="0" borderId="1" xfId="0" applyNumberFormat="1" applyBorder="1" applyAlignment="1">
      <alignment horizontal="center" vertical="center" wrapText="1"/>
    </xf>
    <xf numFmtId="14" fontId="0" fillId="6" borderId="30" xfId="0" applyNumberFormat="1" applyFill="1" applyBorder="1" applyAlignment="1">
      <alignment horizontal="center" vertical="center"/>
    </xf>
    <xf numFmtId="0" fontId="0" fillId="0" borderId="28" xfId="0" applyBorder="1" applyAlignment="1">
      <alignment horizontal="left" vertical="center" wrapText="1"/>
    </xf>
    <xf numFmtId="0" fontId="0" fillId="0" borderId="40" xfId="0" applyBorder="1" applyAlignment="1">
      <alignment horizontal="left" vertical="center" wrapText="1"/>
    </xf>
    <xf numFmtId="0" fontId="0" fillId="0" borderId="32" xfId="0" applyBorder="1" applyAlignment="1">
      <alignment horizontal="center" vertical="center"/>
    </xf>
    <xf numFmtId="2" fontId="0" fillId="0" borderId="25" xfId="0" applyNumberFormat="1" applyBorder="1" applyAlignment="1">
      <alignment horizontal="center" vertical="center" wrapText="1"/>
    </xf>
    <xf numFmtId="2" fontId="0" fillId="0" borderId="32" xfId="0" applyNumberFormat="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33"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45" xfId="0" applyBorder="1" applyAlignment="1">
      <alignment horizontal="center" vertical="center" wrapText="1"/>
    </xf>
    <xf numFmtId="0" fontId="0" fillId="0" borderId="16" xfId="0" applyBorder="1" applyAlignment="1">
      <alignment horizontal="center" vertical="center" wrapText="1"/>
    </xf>
    <xf numFmtId="0" fontId="0" fillId="0" borderId="1" xfId="0" applyBorder="1" applyAlignment="1">
      <alignment horizontal="left" vertical="center" wrapText="1"/>
    </xf>
    <xf numFmtId="0" fontId="20" fillId="0" borderId="1" xfId="0" applyFont="1" applyBorder="1" applyAlignment="1">
      <alignment horizontal="left"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60"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2" fillId="3" borderId="3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41" xfId="0" applyBorder="1" applyAlignment="1">
      <alignment horizontal="center" vertical="center" wrapText="1"/>
    </xf>
    <xf numFmtId="0" fontId="0" fillId="0" borderId="28" xfId="0" applyBorder="1" applyAlignment="1">
      <alignment horizontal="center" vertical="center" wrapText="1"/>
    </xf>
    <xf numFmtId="0" fontId="0" fillId="0" borderId="35" xfId="0"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center" vertical="center"/>
    </xf>
    <xf numFmtId="0" fontId="0" fillId="0" borderId="61" xfId="0" applyBorder="1" applyAlignment="1">
      <alignment horizontal="center" vertical="center"/>
    </xf>
    <xf numFmtId="0" fontId="0" fillId="0" borderId="56" xfId="0" applyBorder="1" applyAlignment="1">
      <alignment horizontal="center" vertical="center" wrapText="1"/>
    </xf>
    <xf numFmtId="2" fontId="0" fillId="0" borderId="28" xfId="0" applyNumberFormat="1" applyBorder="1" applyAlignment="1">
      <alignment horizontal="center" vertical="center" wrapText="1"/>
    </xf>
    <xf numFmtId="2" fontId="0" fillId="0" borderId="40" xfId="0" applyNumberFormat="1" applyBorder="1" applyAlignment="1">
      <alignment horizontal="center" vertical="center" wrapText="1"/>
    </xf>
    <xf numFmtId="14" fontId="0" fillId="0" borderId="33" xfId="0" applyNumberFormat="1" applyBorder="1" applyAlignment="1">
      <alignment horizontal="center" vertical="center"/>
    </xf>
    <xf numFmtId="4" fontId="0" fillId="0" borderId="45" xfId="0" applyNumberFormat="1" applyBorder="1" applyAlignment="1">
      <alignment horizontal="center" vertical="center" wrapText="1"/>
    </xf>
    <xf numFmtId="4" fontId="0" fillId="0" borderId="58" xfId="0" applyNumberFormat="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2" borderId="34" xfId="0" applyFill="1" applyBorder="1" applyAlignment="1">
      <alignment horizontal="center" vertical="center" wrapText="1"/>
    </xf>
    <xf numFmtId="0" fontId="0" fillId="2" borderId="59" xfId="0" applyFill="1" applyBorder="1" applyAlignment="1">
      <alignment horizontal="center" vertical="center" wrapText="1"/>
    </xf>
    <xf numFmtId="0" fontId="0" fillId="2" borderId="57" xfId="0" applyFill="1" applyBorder="1" applyAlignment="1">
      <alignment horizontal="center" vertical="center" wrapText="1"/>
    </xf>
    <xf numFmtId="0" fontId="0" fillId="0" borderId="26" xfId="0" applyBorder="1" applyAlignment="1">
      <alignment horizontal="center" vertical="center"/>
    </xf>
    <xf numFmtId="0" fontId="0" fillId="0" borderId="57" xfId="0" applyBorder="1" applyAlignment="1">
      <alignment horizontal="center" vertical="center" wrapText="1"/>
    </xf>
    <xf numFmtId="4" fontId="0" fillId="2" borderId="30" xfId="0" applyNumberFormat="1" applyFill="1" applyBorder="1" applyAlignment="1">
      <alignment horizontal="center" vertical="center" wrapText="1"/>
    </xf>
    <xf numFmtId="4" fontId="0" fillId="2" borderId="25" xfId="0" applyNumberFormat="1" applyFill="1" applyBorder="1" applyAlignment="1">
      <alignment horizontal="center" vertical="center" wrapText="1"/>
    </xf>
    <xf numFmtId="4" fontId="0" fillId="2" borderId="32" xfId="0" applyNumberFormat="1" applyFill="1" applyBorder="1" applyAlignment="1">
      <alignment horizontal="center" vertical="center" wrapText="1"/>
    </xf>
    <xf numFmtId="1" fontId="2" fillId="3" borderId="30"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0" fontId="0" fillId="0" borderId="55" xfId="0" applyBorder="1" applyAlignment="1">
      <alignment horizontal="left" vertical="center" wrapText="1"/>
    </xf>
    <xf numFmtId="0" fontId="0" fillId="2" borderId="32" xfId="0" applyFill="1" applyBorder="1" applyAlignment="1">
      <alignment horizontal="center" vertical="center" wrapText="1"/>
    </xf>
    <xf numFmtId="4" fontId="0" fillId="2" borderId="45" xfId="0" applyNumberFormat="1" applyFill="1" applyBorder="1" applyAlignment="1">
      <alignment horizontal="center" vertical="center" wrapText="1"/>
    </xf>
    <xf numFmtId="4" fontId="0" fillId="2" borderId="58" xfId="0" applyNumberFormat="1" applyFill="1" applyBorder="1" applyAlignment="1">
      <alignment horizontal="center" vertical="center" wrapText="1"/>
    </xf>
    <xf numFmtId="4" fontId="0" fillId="2" borderId="56" xfId="0" applyNumberFormat="1" applyFill="1" applyBorder="1" applyAlignment="1">
      <alignment horizontal="center" vertical="center" wrapText="1"/>
    </xf>
    <xf numFmtId="2" fontId="0" fillId="0" borderId="55" xfId="0" applyNumberFormat="1" applyBorder="1" applyAlignment="1">
      <alignment horizontal="center" vertical="center" wrapText="1"/>
    </xf>
    <xf numFmtId="0" fontId="0" fillId="0" borderId="27" xfId="0"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0" fillId="2" borderId="25" xfId="0" applyFill="1" applyBorder="1" applyAlignment="1">
      <alignment horizontal="center" vertical="center"/>
    </xf>
    <xf numFmtId="0" fontId="0" fillId="2" borderId="32"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0" fontId="0" fillId="0" borderId="52" xfId="0" applyBorder="1" applyAlignment="1">
      <alignment horizontal="center" vertical="center" wrapText="1"/>
    </xf>
    <xf numFmtId="0" fontId="0" fillId="2" borderId="1" xfId="0" applyFill="1" applyBorder="1" applyAlignment="1">
      <alignment horizontal="center" vertical="center" wrapText="1"/>
    </xf>
    <xf numFmtId="4" fontId="0" fillId="2" borderId="1" xfId="0" applyNumberFormat="1" applyFill="1" applyBorder="1" applyAlignment="1">
      <alignment horizontal="center" vertical="center" wrapText="1"/>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59" xfId="0"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26" fillId="2" borderId="59" xfId="0" applyFont="1" applyFill="1" applyBorder="1" applyAlignment="1">
      <alignment horizontal="center" vertical="center" wrapText="1"/>
    </xf>
    <xf numFmtId="0" fontId="26" fillId="2" borderId="57"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58" xfId="0" applyNumberFormat="1" applyFont="1" applyFill="1" applyBorder="1" applyAlignment="1">
      <alignment horizontal="center" vertical="center" wrapText="1"/>
    </xf>
    <xf numFmtId="4" fontId="4" fillId="2" borderId="56" xfId="0" applyNumberFormat="1" applyFont="1" applyFill="1" applyBorder="1" applyAlignment="1">
      <alignment horizontal="center" vertical="center" wrapText="1"/>
    </xf>
    <xf numFmtId="0" fontId="26" fillId="6" borderId="33" xfId="0" applyFont="1" applyFill="1" applyBorder="1" applyAlignment="1">
      <alignment horizontal="center" vertical="center" wrapText="1"/>
    </xf>
    <xf numFmtId="0" fontId="26" fillId="6" borderId="25"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6" fillId="2" borderId="26" xfId="0" applyFont="1" applyFill="1" applyBorder="1" applyAlignment="1">
      <alignment horizontal="center" vertical="center" wrapText="1"/>
    </xf>
    <xf numFmtId="14" fontId="26" fillId="6" borderId="25" xfId="0" applyNumberFormat="1" applyFont="1" applyFill="1" applyBorder="1" applyAlignment="1">
      <alignment horizontal="center" vertical="center"/>
    </xf>
    <xf numFmtId="14" fontId="26" fillId="6" borderId="32" xfId="0" applyNumberFormat="1" applyFont="1" applyFill="1" applyBorder="1" applyAlignment="1">
      <alignment horizontal="center" vertical="center"/>
    </xf>
    <xf numFmtId="4" fontId="26" fillId="2" borderId="25" xfId="0" applyNumberFormat="1" applyFont="1" applyFill="1" applyBorder="1" applyAlignment="1">
      <alignment horizontal="center" vertical="center" wrapText="1"/>
    </xf>
    <xf numFmtId="4" fontId="26" fillId="2" borderId="32" xfId="0" applyNumberFormat="1" applyFont="1" applyFill="1" applyBorder="1" applyAlignment="1">
      <alignment horizontal="center" vertical="center" wrapText="1"/>
    </xf>
    <xf numFmtId="0" fontId="4" fillId="0" borderId="41" xfId="0" applyFont="1" applyBorder="1" applyAlignment="1">
      <alignment horizontal="center" vertical="center"/>
    </xf>
    <xf numFmtId="0" fontId="0" fillId="0" borderId="20" xfId="0"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60"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4" fontId="26" fillId="2" borderId="1" xfId="0" applyNumberFormat="1" applyFont="1" applyFill="1" applyBorder="1" applyAlignment="1">
      <alignment horizontal="center" vertical="center" wrapText="1"/>
    </xf>
    <xf numFmtId="14" fontId="26" fillId="6" borderId="1" xfId="0" applyNumberFormat="1" applyFont="1" applyFill="1" applyBorder="1" applyAlignment="1">
      <alignment horizontal="center" vertical="center"/>
    </xf>
    <xf numFmtId="0" fontId="26" fillId="2" borderId="1" xfId="0" applyFont="1" applyFill="1" applyBorder="1" applyAlignment="1">
      <alignment horizontal="center" vertical="center" wrapText="1"/>
    </xf>
    <xf numFmtId="0" fontId="0" fillId="0" borderId="24" xfId="0" applyBorder="1" applyAlignment="1">
      <alignment horizontal="center" vertical="center"/>
    </xf>
    <xf numFmtId="0" fontId="26" fillId="2" borderId="25" xfId="0" applyFont="1" applyFill="1" applyBorder="1" applyAlignment="1">
      <alignment horizontal="center" vertical="center"/>
    </xf>
    <xf numFmtId="0" fontId="26" fillId="2" borderId="32" xfId="0" applyFont="1" applyFill="1" applyBorder="1" applyAlignment="1">
      <alignment horizontal="center" vertical="center"/>
    </xf>
    <xf numFmtId="0" fontId="26" fillId="0" borderId="25" xfId="0" applyFont="1" applyBorder="1" applyAlignment="1">
      <alignment horizontal="center" vertical="center"/>
    </xf>
    <xf numFmtId="0" fontId="26" fillId="0" borderId="32" xfId="0" applyFont="1" applyBorder="1" applyAlignment="1">
      <alignment horizontal="center" vertical="center"/>
    </xf>
    <xf numFmtId="2" fontId="26" fillId="2" borderId="25" xfId="0" applyNumberFormat="1" applyFont="1" applyFill="1" applyBorder="1" applyAlignment="1">
      <alignment horizontal="center" vertical="center" wrapText="1"/>
    </xf>
    <xf numFmtId="2" fontId="26"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0" borderId="21" xfId="0" applyFont="1" applyBorder="1" applyAlignment="1">
      <alignment horizontal="center" vertical="center"/>
    </xf>
    <xf numFmtId="0" fontId="4" fillId="0" borderId="36"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4" fontId="23" fillId="2" borderId="45" xfId="0" applyNumberFormat="1" applyFont="1" applyFill="1" applyBorder="1" applyAlignment="1">
      <alignment horizontal="center" vertical="center" wrapText="1"/>
    </xf>
    <xf numFmtId="4" fontId="22" fillId="2" borderId="58" xfId="0" applyNumberFormat="1" applyFont="1" applyFill="1" applyBorder="1" applyAlignment="1">
      <alignment horizontal="center" vertical="center" wrapText="1"/>
    </xf>
    <xf numFmtId="4" fontId="22" fillId="2" borderId="56" xfId="0" applyNumberFormat="1" applyFont="1" applyFill="1" applyBorder="1" applyAlignment="1">
      <alignment horizontal="center" vertical="center" wrapText="1"/>
    </xf>
    <xf numFmtId="0" fontId="21" fillId="0" borderId="20" xfId="0" applyFont="1" applyBorder="1" applyAlignment="1">
      <alignment horizontal="center" vertical="center" wrapText="1"/>
    </xf>
    <xf numFmtId="0" fontId="0" fillId="0" borderId="46" xfId="0" applyBorder="1" applyAlignment="1">
      <alignment horizontal="center" vertical="center"/>
    </xf>
    <xf numFmtId="0" fontId="0" fillId="0" borderId="21" xfId="0" applyBorder="1" applyAlignment="1">
      <alignment horizontal="center" vertical="center"/>
    </xf>
    <xf numFmtId="0" fontId="4" fillId="0" borderId="52" xfId="0" applyFont="1" applyBorder="1" applyAlignment="1">
      <alignment horizontal="center" vertical="center"/>
    </xf>
    <xf numFmtId="0" fontId="0" fillId="0" borderId="36" xfId="0"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4" fillId="0" borderId="17" xfId="0" applyFont="1" applyBorder="1" applyAlignment="1">
      <alignment horizontal="center" vertical="center"/>
    </xf>
    <xf numFmtId="4" fontId="0" fillId="0" borderId="56" xfId="0" applyNumberFormat="1" applyBorder="1" applyAlignment="1">
      <alignment horizontal="center" vertical="center" wrapText="1"/>
    </xf>
    <xf numFmtId="0" fontId="0" fillId="0" borderId="57" xfId="0" applyBorder="1" applyAlignment="1">
      <alignment horizontal="center" vertical="center"/>
    </xf>
    <xf numFmtId="4" fontId="3" fillId="0" borderId="1" xfId="0" applyNumberFormat="1" applyFont="1" applyBorder="1" applyAlignment="1">
      <alignment horizontal="center" vertical="center" wrapText="1"/>
    </xf>
    <xf numFmtId="1" fontId="25" fillId="3" borderId="1"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21" fillId="2" borderId="45"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21" fillId="2" borderId="56" xfId="0" applyFont="1" applyFill="1" applyBorder="1" applyAlignment="1">
      <alignment horizontal="center" vertical="center" wrapText="1"/>
    </xf>
    <xf numFmtId="0" fontId="21" fillId="0" borderId="32" xfId="0" applyFont="1" applyBorder="1" applyAlignment="1">
      <alignment horizontal="center" vertical="center" wrapText="1"/>
    </xf>
    <xf numFmtId="0" fontId="24" fillId="0" borderId="33" xfId="0" applyFont="1" applyBorder="1" applyAlignment="1">
      <alignment horizontal="center" vertical="center"/>
    </xf>
    <xf numFmtId="0" fontId="24" fillId="0" borderId="25" xfId="0" applyFont="1" applyBorder="1" applyAlignment="1">
      <alignment horizontal="center" vertical="center"/>
    </xf>
    <xf numFmtId="0" fontId="24" fillId="0" borderId="32" xfId="0" applyFont="1" applyBorder="1" applyAlignment="1">
      <alignment horizontal="center" vertical="center"/>
    </xf>
    <xf numFmtId="0" fontId="24" fillId="0" borderId="1" xfId="0" applyFont="1" applyBorder="1" applyAlignment="1">
      <alignment horizontal="center" vertical="center"/>
    </xf>
    <xf numFmtId="0" fontId="25" fillId="3"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0" borderId="31" xfId="0" applyBorder="1" applyAlignment="1">
      <alignment horizontal="center" vertical="center"/>
    </xf>
    <xf numFmtId="2" fontId="0" fillId="12" borderId="1" xfId="0" applyNumberFormat="1" applyFill="1" applyBorder="1" applyAlignment="1">
      <alignment horizontal="center" vertical="center" wrapText="1"/>
    </xf>
    <xf numFmtId="2" fontId="0" fillId="0" borderId="30" xfId="0" applyNumberFormat="1" applyBorder="1" applyAlignment="1">
      <alignment horizontal="center" vertical="center" wrapText="1"/>
    </xf>
    <xf numFmtId="2" fontId="0" fillId="0" borderId="26" xfId="0" applyNumberFormat="1" applyBorder="1" applyAlignment="1">
      <alignment horizontal="center" vertical="center" wrapText="1"/>
    </xf>
    <xf numFmtId="0" fontId="0" fillId="2" borderId="1" xfId="0" applyFill="1" applyBorder="1" applyAlignment="1">
      <alignment horizontal="center" vertical="center"/>
    </xf>
    <xf numFmtId="0" fontId="0" fillId="0" borderId="33" xfId="0" applyBorder="1" applyAlignment="1">
      <alignment horizontal="center" vertical="top"/>
    </xf>
    <xf numFmtId="0" fontId="0" fillId="0" borderId="25" xfId="0" applyBorder="1" applyAlignment="1">
      <alignment horizontal="center" vertical="top"/>
    </xf>
    <xf numFmtId="0" fontId="0" fillId="0" borderId="32" xfId="0" applyBorder="1" applyAlignment="1">
      <alignment horizontal="center" vertical="top"/>
    </xf>
    <xf numFmtId="0" fontId="0" fillId="0" borderId="55" xfId="0" applyBorder="1" applyAlignment="1">
      <alignment horizontal="center" vertical="center" wrapText="1"/>
    </xf>
    <xf numFmtId="14" fontId="0" fillId="0" borderId="1" xfId="0" applyNumberForma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9" fillId="0" borderId="30"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0" fillId="11" borderId="45" xfId="0" applyFill="1" applyBorder="1" applyAlignment="1">
      <alignment horizontal="center" vertical="center" wrapText="1"/>
    </xf>
    <xf numFmtId="0" fontId="0" fillId="11" borderId="58" xfId="0" applyFill="1" applyBorder="1" applyAlignment="1">
      <alignment horizontal="center" vertical="center" wrapText="1"/>
    </xf>
    <xf numFmtId="0" fontId="0" fillId="11" borderId="42" xfId="0" applyFill="1" applyBorder="1" applyAlignment="1">
      <alignment horizontal="center" vertical="center" wrapText="1"/>
    </xf>
    <xf numFmtId="0" fontId="0" fillId="11" borderId="30" xfId="0" applyFill="1" applyBorder="1" applyAlignment="1">
      <alignment horizontal="center" vertical="center" wrapText="1"/>
    </xf>
    <xf numFmtId="0" fontId="0" fillId="11" borderId="25" xfId="0" applyFill="1" applyBorder="1" applyAlignment="1">
      <alignment horizontal="center" vertical="center" wrapText="1"/>
    </xf>
    <xf numFmtId="0" fontId="0" fillId="11" borderId="26" xfId="0" applyFill="1" applyBorder="1" applyAlignment="1">
      <alignment horizontal="center" vertical="center" wrapText="1"/>
    </xf>
    <xf numFmtId="0" fontId="0" fillId="11" borderId="34" xfId="0" applyFill="1" applyBorder="1" applyAlignment="1">
      <alignment horizontal="center" vertical="center" wrapText="1"/>
    </xf>
    <xf numFmtId="0" fontId="0" fillId="11" borderId="59" xfId="0" applyFill="1" applyBorder="1" applyAlignment="1">
      <alignment horizontal="center" vertical="center" wrapText="1"/>
    </xf>
    <xf numFmtId="0" fontId="0" fillId="11" borderId="57" xfId="0" applyFill="1" applyBorder="1" applyAlignment="1">
      <alignment horizontal="center" vertical="center" wrapText="1"/>
    </xf>
    <xf numFmtId="0" fontId="0" fillId="11" borderId="32" xfId="0" applyFill="1" applyBorder="1" applyAlignment="1">
      <alignment horizontal="center" vertical="center" wrapText="1"/>
    </xf>
    <xf numFmtId="0" fontId="0" fillId="11" borderId="19" xfId="0" quotePrefix="1" applyFill="1" applyBorder="1" applyAlignment="1">
      <alignment horizontal="center" vertical="center" wrapText="1"/>
    </xf>
    <xf numFmtId="0" fontId="0" fillId="11" borderId="20" xfId="0" applyFill="1" applyBorder="1" applyAlignment="1">
      <alignment horizontal="center" vertical="center" wrapText="1"/>
    </xf>
    <xf numFmtId="0" fontId="0" fillId="11" borderId="22" xfId="0" applyFill="1" applyBorder="1" applyAlignment="1">
      <alignment horizontal="center" vertical="center" wrapText="1"/>
    </xf>
    <xf numFmtId="0" fontId="0" fillId="11" borderId="36" xfId="0"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6" fillId="5" borderId="15"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9" xfId="0" applyFont="1" applyFill="1" applyBorder="1" applyAlignment="1">
      <alignment horizontal="center" vertical="center"/>
    </xf>
    <xf numFmtId="0" fontId="0" fillId="6" borderId="5" xfId="0" applyFill="1" applyBorder="1" applyAlignment="1">
      <alignment horizontal="center" vertical="center"/>
    </xf>
    <xf numFmtId="0" fontId="0" fillId="6" borderId="1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Alignment="1">
      <alignment horizontal="center" vertical="center"/>
    </xf>
    <xf numFmtId="0" fontId="0" fillId="6" borderId="8" xfId="0" applyFill="1" applyBorder="1" applyAlignment="1">
      <alignment horizontal="center" vertical="center"/>
    </xf>
    <xf numFmtId="0" fontId="0" fillId="6" borderId="11" xfId="0"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0" fontId="2" fillId="3" borderId="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6" fillId="5" borderId="23"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53" xfId="0" applyFont="1"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0" fillId="0" borderId="34" xfId="0" applyBorder="1" applyAlignment="1">
      <alignment horizontal="center" vertical="top" wrapText="1"/>
    </xf>
    <xf numFmtId="0" fontId="0" fillId="0" borderId="59" xfId="0" applyBorder="1" applyAlignment="1">
      <alignment horizontal="center" vertical="top" wrapText="1"/>
    </xf>
    <xf numFmtId="0" fontId="0" fillId="0" borderId="57" xfId="0" applyBorder="1" applyAlignment="1">
      <alignment horizontal="center" vertical="top" wrapText="1"/>
    </xf>
    <xf numFmtId="0" fontId="2" fillId="3" borderId="33"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0" fillId="0" borderId="28" xfId="0" applyBorder="1" applyAlignment="1">
      <alignment horizontal="center" vertical="center"/>
    </xf>
    <xf numFmtId="0" fontId="0" fillId="0" borderId="55" xfId="0" applyBorder="1" applyAlignment="1">
      <alignment horizontal="center" vertical="center"/>
    </xf>
    <xf numFmtId="2" fontId="0" fillId="0" borderId="36" xfId="0" applyNumberFormat="1" applyBorder="1" applyAlignment="1">
      <alignment horizontal="center" vertical="center" wrapText="1"/>
    </xf>
    <xf numFmtId="2" fontId="0" fillId="0" borderId="58" xfId="0" applyNumberFormat="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0" fillId="0" borderId="36" xfId="0" applyBorder="1" applyAlignment="1">
      <alignment horizontal="center" vertical="top" wrapText="1"/>
    </xf>
    <xf numFmtId="0" fontId="0" fillId="0" borderId="58" xfId="0" applyBorder="1" applyAlignment="1">
      <alignment horizontal="center" vertical="top" wrapText="1"/>
    </xf>
    <xf numFmtId="0" fontId="0" fillId="0" borderId="42" xfId="0" applyBorder="1" applyAlignment="1">
      <alignment horizontal="center" vertical="top" wrapText="1"/>
    </xf>
    <xf numFmtId="14" fontId="21" fillId="6" borderId="30" xfId="0" applyNumberFormat="1" applyFont="1" applyFill="1" applyBorder="1" applyAlignment="1">
      <alignment horizontal="center" vertical="center"/>
    </xf>
    <xf numFmtId="14" fontId="21" fillId="6" borderId="25" xfId="0" applyNumberFormat="1" applyFont="1" applyFill="1" applyBorder="1" applyAlignment="1">
      <alignment horizontal="center" vertical="center"/>
    </xf>
    <xf numFmtId="14" fontId="21" fillId="6" borderId="26" xfId="0" applyNumberFormat="1" applyFont="1" applyFill="1" applyBorder="1" applyAlignment="1">
      <alignment horizontal="center" vertical="center"/>
    </xf>
    <xf numFmtId="4" fontId="0" fillId="0" borderId="26" xfId="0" applyNumberFormat="1" applyBorder="1" applyAlignment="1">
      <alignment horizontal="center" vertical="center" wrapText="1"/>
    </xf>
    <xf numFmtId="0" fontId="2" fillId="6" borderId="25" xfId="0" applyFont="1" applyFill="1" applyBorder="1" applyAlignment="1">
      <alignment horizontal="center" vertical="center" wrapText="1"/>
    </xf>
    <xf numFmtId="0" fontId="2" fillId="6" borderId="32" xfId="0" applyFont="1" applyFill="1" applyBorder="1" applyAlignment="1">
      <alignment horizontal="center" vertical="center" wrapText="1"/>
    </xf>
    <xf numFmtId="4" fontId="0" fillId="0" borderId="63"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62" xfId="0" applyNumberFormat="1" applyBorder="1" applyAlignment="1">
      <alignment horizontal="center" vertical="top" wrapText="1"/>
    </xf>
    <xf numFmtId="0" fontId="2" fillId="3" borderId="5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4" fontId="3" fillId="0" borderId="33" xfId="0" applyNumberFormat="1" applyFont="1" applyBorder="1" applyAlignment="1">
      <alignment horizontal="center" vertical="center" wrapText="1"/>
    </xf>
    <xf numFmtId="4" fontId="3" fillId="0" borderId="25" xfId="0" applyNumberFormat="1" applyFont="1" applyBorder="1" applyAlignment="1">
      <alignment horizontal="center" vertical="center" wrapText="1"/>
    </xf>
    <xf numFmtId="4" fontId="3" fillId="0" borderId="32" xfId="0" applyNumberFormat="1" applyFont="1" applyBorder="1" applyAlignment="1">
      <alignment horizontal="center" vertical="center" wrapText="1"/>
    </xf>
    <xf numFmtId="0" fontId="0" fillId="0" borderId="25" xfId="0" applyBorder="1" applyAlignment="1">
      <alignment horizontal="left" vertical="center" wrapText="1"/>
    </xf>
    <xf numFmtId="1" fontId="2" fillId="3" borderId="32" xfId="0" applyNumberFormat="1" applyFont="1" applyFill="1" applyBorder="1" applyAlignment="1">
      <alignment horizontal="center" vertical="center" wrapText="1"/>
    </xf>
    <xf numFmtId="0" fontId="0" fillId="10" borderId="1" xfId="0" applyFill="1" applyBorder="1" applyAlignment="1">
      <alignment horizontal="center" vertical="center"/>
    </xf>
    <xf numFmtId="0" fontId="4" fillId="10" borderId="16"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41" xfId="0" applyFont="1" applyFill="1" applyBorder="1" applyAlignment="1">
      <alignment horizontal="center" vertical="center"/>
    </xf>
    <xf numFmtId="0" fontId="0" fillId="0" borderId="33" xfId="0" applyBorder="1" applyAlignment="1">
      <alignment horizontal="left" vertical="center"/>
    </xf>
    <xf numFmtId="0" fontId="0" fillId="0" borderId="25" xfId="0" applyBorder="1" applyAlignment="1">
      <alignment horizontal="left" vertical="center"/>
    </xf>
    <xf numFmtId="0" fontId="0" fillId="0" borderId="32" xfId="0" applyBorder="1" applyAlignment="1">
      <alignment horizontal="left" vertical="center"/>
    </xf>
    <xf numFmtId="0" fontId="0" fillId="0" borderId="1" xfId="0" applyBorder="1" applyAlignment="1">
      <alignment horizontal="left" vertical="center"/>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9" borderId="16" xfId="0" applyFont="1" applyFill="1" applyBorder="1" applyAlignment="1">
      <alignment horizontal="center" vertical="center"/>
    </xf>
    <xf numFmtId="0" fontId="0" fillId="9" borderId="1" xfId="0" applyFill="1" applyBorder="1" applyAlignment="1">
      <alignment horizontal="center" vertical="center"/>
    </xf>
    <xf numFmtId="0" fontId="0" fillId="9" borderId="21" xfId="0" applyFill="1" applyBorder="1" applyAlignment="1">
      <alignment horizontal="center" vertical="center"/>
    </xf>
    <xf numFmtId="0" fontId="0" fillId="9" borderId="63" xfId="0" applyFill="1" applyBorder="1" applyAlignment="1">
      <alignment horizontal="center" vertical="center"/>
    </xf>
    <xf numFmtId="0" fontId="0" fillId="9" borderId="43" xfId="0" applyFill="1" applyBorder="1" applyAlignment="1">
      <alignment horizontal="center" vertical="center"/>
    </xf>
    <xf numFmtId="0" fontId="0" fillId="9" borderId="27" xfId="0" applyFill="1" applyBorder="1" applyAlignment="1">
      <alignment horizontal="center" vertical="center"/>
    </xf>
    <xf numFmtId="0" fontId="0" fillId="9" borderId="30" xfId="0" applyFill="1" applyBorder="1" applyAlignment="1">
      <alignment horizontal="center" vertical="center"/>
    </xf>
    <xf numFmtId="0" fontId="0" fillId="9" borderId="25" xfId="0" applyFill="1" applyBorder="1" applyAlignment="1">
      <alignment horizontal="center" vertical="center"/>
    </xf>
    <xf numFmtId="0" fontId="0" fillId="9" borderId="32" xfId="0" applyFill="1" applyBorder="1" applyAlignment="1">
      <alignment horizontal="center" vertical="center"/>
    </xf>
    <xf numFmtId="0" fontId="0" fillId="9" borderId="20" xfId="0" applyFill="1" applyBorder="1" applyAlignment="1">
      <alignment horizontal="center" vertical="center"/>
    </xf>
    <xf numFmtId="0" fontId="0" fillId="9" borderId="22" xfId="0" applyFill="1" applyBorder="1" applyAlignment="1">
      <alignment horizontal="center" vertical="center"/>
    </xf>
    <xf numFmtId="0" fontId="4" fillId="9" borderId="30" xfId="0" applyFont="1" applyFill="1" applyBorder="1" applyAlignment="1">
      <alignment horizontal="center" vertical="center"/>
    </xf>
    <xf numFmtId="0" fontId="4" fillId="9" borderId="25" xfId="0" applyFont="1" applyFill="1" applyBorder="1" applyAlignment="1">
      <alignment horizontal="center" vertical="center"/>
    </xf>
    <xf numFmtId="0" fontId="4" fillId="9" borderId="32" xfId="0" applyFont="1" applyFill="1" applyBorder="1" applyAlignment="1">
      <alignment horizontal="center" vertical="center"/>
    </xf>
    <xf numFmtId="0" fontId="0" fillId="2" borderId="20" xfId="0" applyFill="1" applyBorder="1" applyAlignment="1">
      <alignment horizontal="center" vertical="center" wrapText="1"/>
    </xf>
    <xf numFmtId="0" fontId="0" fillId="10" borderId="24" xfId="0" applyFill="1" applyBorder="1" applyAlignment="1">
      <alignment horizontal="center" vertical="center"/>
    </xf>
    <xf numFmtId="0" fontId="0" fillId="10" borderId="20" xfId="0" applyFill="1" applyBorder="1" applyAlignment="1">
      <alignment horizontal="center" vertical="center"/>
    </xf>
    <xf numFmtId="0" fontId="4" fillId="9" borderId="60" xfId="0" applyFont="1" applyFill="1" applyBorder="1" applyAlignment="1">
      <alignment horizontal="center" vertical="center"/>
    </xf>
    <xf numFmtId="0" fontId="4" fillId="9" borderId="40" xfId="0" applyFont="1" applyFill="1" applyBorder="1" applyAlignment="1">
      <alignment horizontal="center" vertical="center"/>
    </xf>
    <xf numFmtId="0" fontId="4" fillId="9" borderId="29" xfId="0" applyFont="1" applyFill="1" applyBorder="1" applyAlignment="1">
      <alignment horizontal="center" vertical="center"/>
    </xf>
    <xf numFmtId="0" fontId="0" fillId="9" borderId="24" xfId="0" applyFill="1" applyBorder="1" applyAlignment="1">
      <alignment horizontal="center" vertical="center"/>
    </xf>
    <xf numFmtId="0" fontId="0" fillId="9" borderId="46" xfId="0" applyFill="1" applyBorder="1" applyAlignment="1">
      <alignment horizontal="center" vertical="center"/>
    </xf>
    <xf numFmtId="0" fontId="4" fillId="9" borderId="1" xfId="0" applyFont="1" applyFill="1" applyBorder="1" applyAlignment="1">
      <alignment horizontal="center" vertical="center"/>
    </xf>
    <xf numFmtId="0" fontId="4" fillId="9" borderId="41" xfId="0" applyFont="1" applyFill="1" applyBorder="1" applyAlignment="1">
      <alignment horizontal="center" vertical="center"/>
    </xf>
    <xf numFmtId="0" fontId="0" fillId="9" borderId="34" xfId="0" applyFill="1" applyBorder="1" applyAlignment="1">
      <alignment horizontal="center" vertical="center"/>
    </xf>
    <xf numFmtId="0" fontId="0" fillId="9" borderId="59" xfId="0" applyFill="1" applyBorder="1" applyAlignment="1">
      <alignment horizontal="center" vertical="center"/>
    </xf>
    <xf numFmtId="0" fontId="0" fillId="9" borderId="35" xfId="0" applyFill="1" applyBorder="1" applyAlignment="1">
      <alignment horizontal="center" vertical="center"/>
    </xf>
    <xf numFmtId="0" fontId="4" fillId="9" borderId="36" xfId="0" applyFont="1" applyFill="1" applyBorder="1" applyAlignment="1">
      <alignment horizontal="center" vertical="center"/>
    </xf>
    <xf numFmtId="0" fontId="4" fillId="9" borderId="58" xfId="0" applyFont="1" applyFill="1" applyBorder="1" applyAlignment="1">
      <alignment horizontal="center" vertical="center"/>
    </xf>
    <xf numFmtId="0" fontId="4" fillId="9" borderId="56" xfId="0" applyFont="1" applyFill="1" applyBorder="1" applyAlignment="1">
      <alignment horizontal="center" vertical="center"/>
    </xf>
    <xf numFmtId="0" fontId="4" fillId="9" borderId="52" xfId="0" applyFont="1" applyFill="1" applyBorder="1" applyAlignment="1">
      <alignment horizontal="center" vertical="center"/>
    </xf>
    <xf numFmtId="1" fontId="2" fillId="0" borderId="33" xfId="0" applyNumberFormat="1"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0" fontId="4" fillId="9" borderId="17" xfId="0" applyFont="1" applyFill="1" applyBorder="1" applyAlignment="1">
      <alignment horizontal="center" vertical="center"/>
    </xf>
    <xf numFmtId="0" fontId="4" fillId="9" borderId="21" xfId="0" applyFont="1" applyFill="1" applyBorder="1" applyAlignment="1">
      <alignment horizontal="center" vertical="center"/>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14" fontId="0" fillId="6" borderId="26" xfId="0" applyNumberFormat="1" applyFill="1" applyBorder="1" applyAlignment="1">
      <alignment horizontal="center" vertical="center"/>
    </xf>
    <xf numFmtId="0" fontId="0" fillId="0" borderId="33" xfId="6" applyFont="1" applyBorder="1" applyAlignment="1">
      <alignment horizontal="center" vertical="center" wrapText="1"/>
    </xf>
    <xf numFmtId="0" fontId="21" fillId="0" borderId="45"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42" xfId="0" applyFont="1" applyBorder="1" applyAlignment="1">
      <alignment horizontal="center" vertical="center" wrapText="1"/>
    </xf>
    <xf numFmtId="0" fontId="28" fillId="0" borderId="25" xfId="6" applyFont="1" applyBorder="1" applyAlignment="1">
      <alignment horizontal="center" vertical="center" wrapText="1"/>
    </xf>
    <xf numFmtId="4" fontId="0" fillId="0" borderId="18" xfId="0" applyNumberFormat="1" applyBorder="1" applyAlignment="1">
      <alignment horizontal="center" vertical="center" wrapText="1"/>
    </xf>
    <xf numFmtId="0" fontId="21" fillId="0" borderId="34"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57" xfId="0" applyFont="1" applyBorder="1" applyAlignment="1">
      <alignment horizontal="center" vertical="center" wrapText="1"/>
    </xf>
    <xf numFmtId="4" fontId="0" fillId="0" borderId="21" xfId="0" applyNumberFormat="1" applyBorder="1" applyAlignment="1">
      <alignment horizontal="center"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21" fillId="0" borderId="18" xfId="6" applyFont="1" applyBorder="1" applyAlignment="1">
      <alignment horizontal="center" vertical="center" wrapText="1"/>
    </xf>
    <xf numFmtId="0" fontId="21" fillId="0" borderId="1" xfId="6" applyFont="1"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0" fillId="0" borderId="18" xfId="0" applyBorder="1" applyAlignment="1">
      <alignment horizontal="center" vertical="center"/>
    </xf>
    <xf numFmtId="0" fontId="28" fillId="0" borderId="33" xfId="6" applyFont="1" applyBorder="1" applyAlignment="1">
      <alignment horizontal="center" vertical="center" wrapText="1"/>
    </xf>
    <xf numFmtId="0" fontId="28" fillId="0" borderId="32" xfId="6" applyFont="1" applyBorder="1" applyAlignment="1">
      <alignment horizontal="center" vertical="center" wrapText="1"/>
    </xf>
    <xf numFmtId="0" fontId="0" fillId="0" borderId="21" xfId="0" applyBorder="1" applyAlignment="1">
      <alignment horizontal="left" vertical="center" wrapText="1"/>
    </xf>
    <xf numFmtId="14" fontId="0" fillId="0" borderId="30" xfId="0" applyNumberFormat="1" applyBorder="1" applyAlignment="1">
      <alignment horizontal="center" vertical="center"/>
    </xf>
    <xf numFmtId="2" fontId="21" fillId="0" borderId="30" xfId="0" applyNumberFormat="1" applyFont="1" applyBorder="1" applyAlignment="1">
      <alignment horizontal="center" vertical="center" wrapText="1"/>
    </xf>
    <xf numFmtId="2" fontId="21" fillId="0" borderId="25" xfId="0" applyNumberFormat="1" applyFont="1" applyBorder="1" applyAlignment="1">
      <alignment horizontal="center" vertical="center" wrapText="1"/>
    </xf>
    <xf numFmtId="2" fontId="21" fillId="0" borderId="32" xfId="0" applyNumberFormat="1" applyFont="1" applyBorder="1" applyAlignment="1">
      <alignment horizontal="center" vertical="center" wrapText="1"/>
    </xf>
    <xf numFmtId="2" fontId="0" fillId="0" borderId="60" xfId="0" applyNumberFormat="1" applyBorder="1" applyAlignment="1">
      <alignment horizontal="center" vertical="center" wrapText="1"/>
    </xf>
    <xf numFmtId="2" fontId="34" fillId="0" borderId="33" xfId="0" applyNumberFormat="1" applyFont="1" applyBorder="1" applyAlignment="1" applyProtection="1">
      <alignment horizontal="center" vertical="center" wrapText="1"/>
      <protection locked="0"/>
    </xf>
    <xf numFmtId="2" fontId="34" fillId="0" borderId="25" xfId="0" applyNumberFormat="1" applyFont="1" applyBorder="1" applyAlignment="1" applyProtection="1">
      <alignment horizontal="center" vertical="center" wrapText="1"/>
      <protection locked="0"/>
    </xf>
    <xf numFmtId="2" fontId="34" fillId="0" borderId="32" xfId="0" applyNumberFormat="1" applyFont="1" applyBorder="1" applyAlignment="1" applyProtection="1">
      <alignment horizontal="center" vertical="center" wrapText="1"/>
      <protection locked="0"/>
    </xf>
    <xf numFmtId="0" fontId="32" fillId="23" borderId="25" xfId="0" applyFont="1" applyFill="1" applyBorder="1" applyAlignment="1">
      <alignment vertical="center" wrapText="1"/>
    </xf>
    <xf numFmtId="0" fontId="32" fillId="23" borderId="32" xfId="0" applyFont="1" applyFill="1" applyBorder="1" applyAlignment="1">
      <alignment vertical="center" wrapText="1"/>
    </xf>
    <xf numFmtId="0" fontId="32" fillId="23" borderId="25" xfId="0" applyFont="1" applyFill="1" applyBorder="1" applyAlignment="1">
      <alignment vertical="top" wrapText="1"/>
    </xf>
    <xf numFmtId="0" fontId="32" fillId="23" borderId="32" xfId="0" applyFont="1" applyFill="1" applyBorder="1" applyAlignment="1">
      <alignment vertical="top" wrapText="1"/>
    </xf>
    <xf numFmtId="0" fontId="40" fillId="2" borderId="1" xfId="0" applyFont="1" applyFill="1" applyBorder="1" applyAlignment="1" applyProtection="1">
      <alignment horizontal="left" vertical="top" wrapText="1"/>
      <protection locked="0"/>
    </xf>
    <xf numFmtId="0" fontId="32" fillId="23" borderId="33" xfId="0" applyFont="1" applyFill="1" applyBorder="1" applyAlignment="1">
      <alignment vertical="center" wrapText="1"/>
    </xf>
    <xf numFmtId="0" fontId="32" fillId="2" borderId="1" xfId="0" applyFont="1" applyFill="1" applyBorder="1" applyAlignment="1" applyProtection="1">
      <alignment horizontal="center" vertical="center" wrapText="1"/>
      <protection locked="0"/>
    </xf>
    <xf numFmtId="0" fontId="32" fillId="23" borderId="33" xfId="0" applyFont="1" applyFill="1" applyBorder="1" applyAlignment="1">
      <alignment vertical="top" wrapText="1"/>
    </xf>
    <xf numFmtId="0" fontId="32" fillId="23" borderId="66" xfId="0" applyFont="1" applyFill="1" applyBorder="1" applyAlignment="1">
      <alignment vertical="top" wrapText="1"/>
    </xf>
    <xf numFmtId="0" fontId="34" fillId="0" borderId="33" xfId="0" applyFont="1" applyBorder="1" applyAlignment="1" applyProtection="1">
      <alignment horizontal="center" vertical="center" wrapText="1"/>
      <protection locked="0"/>
    </xf>
    <xf numFmtId="0" fontId="34" fillId="0" borderId="25" xfId="0" applyFont="1" applyBorder="1" applyAlignment="1" applyProtection="1">
      <alignment horizontal="center" vertical="center" wrapText="1"/>
      <protection locked="0"/>
    </xf>
    <xf numFmtId="0" fontId="34" fillId="0" borderId="32" xfId="0" applyFont="1" applyBorder="1" applyAlignment="1" applyProtection="1">
      <alignment horizontal="center" vertical="center" wrapText="1"/>
      <protection locked="0"/>
    </xf>
    <xf numFmtId="0" fontId="34" fillId="0" borderId="33" xfId="0" applyFont="1" applyBorder="1" applyAlignment="1" applyProtection="1">
      <alignment horizontal="left" vertical="center" wrapText="1"/>
      <protection locked="0"/>
    </xf>
    <xf numFmtId="0" fontId="34" fillId="0" borderId="25" xfId="0" applyFont="1" applyBorder="1" applyAlignment="1" applyProtection="1">
      <alignment horizontal="left" vertical="center" wrapText="1"/>
      <protection locked="0"/>
    </xf>
    <xf numFmtId="0" fontId="34" fillId="0" borderId="32" xfId="0" applyFont="1" applyBorder="1" applyAlignment="1" applyProtection="1">
      <alignment horizontal="left" vertical="center" wrapText="1"/>
      <protection locked="0"/>
    </xf>
    <xf numFmtId="0" fontId="5" fillId="7" borderId="65" xfId="6" applyFont="1" applyFill="1" applyBorder="1" applyAlignment="1">
      <alignment horizontal="center" vertical="center" wrapText="1"/>
    </xf>
    <xf numFmtId="0" fontId="5" fillId="7" borderId="65" xfId="6" applyFont="1" applyFill="1" applyBorder="1" applyAlignment="1">
      <alignment vertical="center" wrapText="1"/>
    </xf>
    <xf numFmtId="0" fontId="5" fillId="0" borderId="65" xfId="6" applyFont="1" applyBorder="1" applyAlignment="1">
      <alignment horizontal="center" vertical="center" wrapText="1"/>
    </xf>
    <xf numFmtId="0" fontId="5" fillId="0" borderId="85" xfId="6" applyFont="1" applyBorder="1" applyAlignment="1">
      <alignment horizontal="center" vertical="center" wrapText="1"/>
    </xf>
    <xf numFmtId="0" fontId="5" fillId="0" borderId="86" xfId="6" applyFont="1" applyBorder="1" applyAlignment="1">
      <alignment horizontal="center" vertical="center" wrapText="1"/>
    </xf>
    <xf numFmtId="0" fontId="5" fillId="0" borderId="73" xfId="6" applyFont="1" applyBorder="1" applyAlignment="1">
      <alignment horizontal="center" vertical="center" wrapText="1"/>
    </xf>
    <xf numFmtId="0" fontId="35" fillId="22" borderId="37" xfId="0" applyFont="1" applyFill="1" applyBorder="1" applyAlignment="1">
      <alignment horizontal="center"/>
    </xf>
    <xf numFmtId="0" fontId="35" fillId="22" borderId="38" xfId="0" applyFont="1" applyFill="1" applyBorder="1" applyAlignment="1">
      <alignment horizontal="center"/>
    </xf>
    <xf numFmtId="0" fontId="35" fillId="22" borderId="23" xfId="0" applyFont="1" applyFill="1" applyBorder="1" applyAlignment="1">
      <alignment horizontal="center"/>
    </xf>
    <xf numFmtId="0" fontId="31" fillId="0" borderId="1" xfId="0" applyFont="1" applyBorder="1" applyAlignment="1">
      <alignment horizontal="left" vertical="center" wrapText="1"/>
    </xf>
    <xf numFmtId="0" fontId="35" fillId="21" borderId="78" xfId="0" applyFont="1" applyFill="1" applyBorder="1" applyAlignment="1">
      <alignment horizontal="center" vertical="center"/>
    </xf>
    <xf numFmtId="0" fontId="35" fillId="21" borderId="14" xfId="0" applyFont="1" applyFill="1" applyBorder="1" applyAlignment="1">
      <alignment horizontal="center" vertical="center"/>
    </xf>
    <xf numFmtId="0" fontId="35" fillId="21" borderId="31" xfId="0" applyFont="1" applyFill="1" applyBorder="1" applyAlignment="1">
      <alignment horizontal="center" vertical="center"/>
    </xf>
    <xf numFmtId="0" fontId="8" fillId="0" borderId="0" xfId="0" applyFont="1" applyAlignment="1">
      <alignment horizontal="center"/>
    </xf>
    <xf numFmtId="0" fontId="34" fillId="0" borderId="33" xfId="0" applyFont="1" applyBorder="1" applyAlignment="1" applyProtection="1">
      <alignment horizontal="center" vertical="top" wrapText="1"/>
      <protection locked="0"/>
    </xf>
    <xf numFmtId="0" fontId="34" fillId="0" borderId="25" xfId="0" applyFont="1" applyBorder="1" applyAlignment="1" applyProtection="1">
      <alignment horizontal="center" vertical="top" wrapText="1"/>
      <protection locked="0"/>
    </xf>
    <xf numFmtId="0" fontId="34" fillId="0" borderId="32" xfId="0" applyFont="1" applyBorder="1" applyAlignment="1" applyProtection="1">
      <alignment horizontal="center" vertical="top" wrapText="1"/>
      <protection locked="0"/>
    </xf>
    <xf numFmtId="0" fontId="34" fillId="7" borderId="15" xfId="0" applyFont="1" applyFill="1" applyBorder="1" applyAlignment="1" applyProtection="1">
      <alignment horizontal="center" vertical="center"/>
      <protection locked="0"/>
    </xf>
    <xf numFmtId="0" fontId="34" fillId="7" borderId="18" xfId="0" applyFont="1" applyFill="1" applyBorder="1" applyAlignment="1" applyProtection="1">
      <alignment horizontal="center" vertical="center"/>
      <protection locked="0"/>
    </xf>
    <xf numFmtId="0" fontId="41" fillId="7" borderId="18" xfId="0" applyFont="1" applyFill="1" applyBorder="1" applyAlignment="1">
      <alignment vertical="center" wrapText="1"/>
    </xf>
    <xf numFmtId="0" fontId="41" fillId="7" borderId="19" xfId="0" applyFont="1" applyFill="1" applyBorder="1" applyAlignment="1">
      <alignment vertical="center" wrapText="1"/>
    </xf>
    <xf numFmtId="0" fontId="41" fillId="8" borderId="24" xfId="0" applyFont="1" applyFill="1" applyBorder="1" applyAlignment="1" applyProtection="1">
      <alignment vertical="center" wrapText="1"/>
      <protection locked="0"/>
    </xf>
    <xf numFmtId="0" fontId="41" fillId="8" borderId="1" xfId="0" applyFont="1" applyFill="1" applyBorder="1" applyAlignment="1" applyProtection="1">
      <alignment vertical="center" wrapText="1"/>
      <protection locked="0"/>
    </xf>
    <xf numFmtId="0" fontId="41" fillId="3" borderId="1" xfId="0" applyFont="1" applyFill="1" applyBorder="1" applyAlignment="1" applyProtection="1">
      <alignment vertical="center" wrapText="1"/>
      <protection locked="0"/>
    </xf>
    <xf numFmtId="0" fontId="34" fillId="2" borderId="0" xfId="0" applyFont="1" applyFill="1" applyProtection="1">
      <protection locked="0"/>
    </xf>
    <xf numFmtId="0" fontId="42" fillId="7" borderId="56" xfId="0" applyFont="1" applyFill="1" applyBorder="1" applyAlignment="1" applyProtection="1">
      <alignment horizontal="center" vertical="center"/>
      <protection locked="0"/>
    </xf>
    <xf numFmtId="0" fontId="42" fillId="7" borderId="32" xfId="0" applyFont="1" applyFill="1" applyBorder="1" applyAlignment="1" applyProtection="1">
      <alignment horizontal="center" vertical="center"/>
      <protection locked="0"/>
    </xf>
    <xf numFmtId="0" fontId="42" fillId="7" borderId="32" xfId="0" applyFont="1" applyFill="1" applyBorder="1" applyAlignment="1" applyProtection="1">
      <alignment horizontal="center" vertical="center"/>
      <protection locked="0"/>
    </xf>
    <xf numFmtId="0" fontId="42" fillId="7" borderId="25" xfId="0" applyFont="1" applyFill="1" applyBorder="1" applyAlignment="1" applyProtection="1">
      <alignment horizontal="center" vertical="center"/>
      <protection locked="0"/>
    </xf>
    <xf numFmtId="0" fontId="42" fillId="7" borderId="59" xfId="0" applyFont="1" applyFill="1" applyBorder="1" applyAlignment="1" applyProtection="1">
      <alignment horizontal="center" vertical="center"/>
      <protection locked="0"/>
    </xf>
    <xf numFmtId="0" fontId="42" fillId="8" borderId="27" xfId="0" applyFont="1" applyFill="1" applyBorder="1" applyAlignment="1" applyProtection="1">
      <alignment horizontal="center" vertical="center"/>
      <protection locked="0"/>
    </xf>
    <xf numFmtId="0" fontId="42" fillId="8" borderId="32" xfId="0" applyFont="1" applyFill="1" applyBorder="1" applyAlignment="1" applyProtection="1">
      <alignment horizontal="center" vertical="center"/>
      <protection locked="0"/>
    </xf>
    <xf numFmtId="0" fontId="42" fillId="8" borderId="35" xfId="0" applyFont="1" applyFill="1" applyBorder="1" applyAlignment="1" applyProtection="1">
      <alignment horizontal="center" vertical="center"/>
      <protection locked="0"/>
    </xf>
    <xf numFmtId="0" fontId="42" fillId="5" borderId="56" xfId="0" applyFont="1" applyFill="1" applyBorder="1" applyAlignment="1" applyProtection="1">
      <alignment horizontal="center" vertical="center"/>
      <protection locked="0"/>
    </xf>
    <xf numFmtId="0" fontId="42" fillId="5" borderId="32" xfId="0" applyFont="1" applyFill="1" applyBorder="1" applyAlignment="1" applyProtection="1">
      <alignment horizontal="center" vertical="center"/>
      <protection locked="0"/>
    </xf>
    <xf numFmtId="0" fontId="42" fillId="5" borderId="35" xfId="0" applyFont="1" applyFill="1" applyBorder="1" applyAlignment="1" applyProtection="1">
      <alignment horizontal="center" vertical="center"/>
      <protection locked="0"/>
    </xf>
    <xf numFmtId="0" fontId="43" fillId="2" borderId="0" xfId="0" applyFont="1" applyFill="1" applyProtection="1">
      <protection locked="0"/>
    </xf>
    <xf numFmtId="0" fontId="43" fillId="7" borderId="45" xfId="0" applyFont="1" applyFill="1" applyBorder="1" applyAlignment="1" applyProtection="1">
      <alignment horizontal="center" vertical="center" wrapText="1"/>
      <protection locked="0"/>
    </xf>
    <xf numFmtId="0" fontId="42" fillId="7" borderId="1" xfId="0" applyFont="1" applyFill="1" applyBorder="1" applyAlignment="1" applyProtection="1">
      <alignment horizontal="center" vertical="center" wrapText="1"/>
      <protection locked="0"/>
    </xf>
    <xf numFmtId="0" fontId="44" fillId="7" borderId="1" xfId="0" applyFont="1" applyFill="1" applyBorder="1" applyAlignment="1">
      <alignment horizontal="center" vertical="center" wrapText="1"/>
    </xf>
    <xf numFmtId="0" fontId="42" fillId="7" borderId="33" xfId="0" applyFont="1" applyFill="1" applyBorder="1" applyAlignment="1" applyProtection="1">
      <alignment horizontal="center" vertical="center" wrapText="1"/>
      <protection locked="0"/>
    </xf>
    <xf numFmtId="0" fontId="42" fillId="7" borderId="28" xfId="0" applyFont="1" applyFill="1" applyBorder="1" applyAlignment="1" applyProtection="1">
      <alignment horizontal="center" vertical="center" wrapText="1"/>
      <protection locked="0"/>
    </xf>
    <xf numFmtId="0" fontId="42" fillId="7" borderId="14" xfId="0" applyFont="1" applyFill="1" applyBorder="1" applyAlignment="1" applyProtection="1">
      <alignment horizontal="center" vertical="center" wrapText="1"/>
      <protection locked="0"/>
    </xf>
    <xf numFmtId="0" fontId="42" fillId="7" borderId="31" xfId="0" applyFont="1" applyFill="1" applyBorder="1" applyAlignment="1" applyProtection="1">
      <alignment horizontal="center" vertical="center" wrapText="1"/>
      <protection locked="0"/>
    </xf>
    <xf numFmtId="0" fontId="42" fillId="7" borderId="12" xfId="0" applyFont="1" applyFill="1" applyBorder="1" applyAlignment="1" applyProtection="1">
      <alignment horizontal="center" vertical="center" wrapText="1"/>
      <protection locked="0"/>
    </xf>
    <xf numFmtId="0" fontId="42" fillId="7" borderId="36" xfId="0" applyFont="1" applyFill="1" applyBorder="1" applyAlignment="1" applyProtection="1">
      <alignment horizontal="center" vertical="center" wrapText="1"/>
      <protection locked="0"/>
    </xf>
    <xf numFmtId="0" fontId="42" fillId="7" borderId="53" xfId="0" applyFont="1" applyFill="1" applyBorder="1" applyAlignment="1" applyProtection="1">
      <alignment horizontal="center" vertical="center" wrapText="1"/>
      <protection locked="0"/>
    </xf>
    <xf numFmtId="0" fontId="42" fillId="7" borderId="38" xfId="0" applyFont="1" applyFill="1" applyBorder="1" applyAlignment="1" applyProtection="1">
      <alignment horizontal="center" vertical="center" wrapText="1"/>
      <protection locked="0"/>
    </xf>
    <xf numFmtId="0" fontId="42" fillId="7" borderId="23" xfId="0" applyFont="1" applyFill="1" applyBorder="1" applyAlignment="1" applyProtection="1">
      <alignment horizontal="center" vertical="center" wrapText="1"/>
      <protection locked="0"/>
    </xf>
    <xf numFmtId="0" fontId="42" fillId="7" borderId="34" xfId="0" applyFont="1" applyFill="1" applyBorder="1" applyAlignment="1" applyProtection="1">
      <alignment horizontal="center" vertical="center" wrapText="1"/>
      <protection locked="0"/>
    </xf>
    <xf numFmtId="0" fontId="42" fillId="7" borderId="30" xfId="0" applyFont="1" applyFill="1" applyBorder="1" applyAlignment="1" applyProtection="1">
      <alignment horizontal="center" vertical="center" wrapText="1"/>
      <protection locked="0"/>
    </xf>
    <xf numFmtId="0" fontId="35" fillId="7" borderId="60" xfId="0" applyFont="1" applyFill="1" applyBorder="1" applyAlignment="1" applyProtection="1">
      <alignment horizontal="center" vertical="center" wrapText="1"/>
      <protection locked="0"/>
    </xf>
    <xf numFmtId="0" fontId="35" fillId="7" borderId="12" xfId="5" applyFont="1" applyFill="1" applyBorder="1" applyAlignment="1">
      <alignment horizontal="center" vertical="center" wrapText="1"/>
    </xf>
    <xf numFmtId="0" fontId="42" fillId="7" borderId="10" xfId="0" applyFont="1" applyFill="1" applyBorder="1" applyAlignment="1" applyProtection="1">
      <alignment horizontal="center" vertical="center" wrapText="1"/>
      <protection locked="0"/>
    </xf>
    <xf numFmtId="0" fontId="42" fillId="7" borderId="38" xfId="0" applyFont="1" applyFill="1" applyBorder="1" applyAlignment="1" applyProtection="1">
      <alignment horizontal="center" vertical="center" wrapText="1"/>
      <protection locked="0"/>
    </xf>
    <xf numFmtId="0" fontId="42" fillId="7" borderId="2" xfId="0" applyFont="1" applyFill="1" applyBorder="1" applyAlignment="1" applyProtection="1">
      <alignment horizontal="center" vertical="center" wrapText="1"/>
      <protection locked="0"/>
    </xf>
    <xf numFmtId="0" fontId="42" fillId="7" borderId="3" xfId="0" applyFont="1" applyFill="1" applyBorder="1" applyAlignment="1" applyProtection="1">
      <alignment horizontal="center" vertical="center" wrapText="1"/>
      <protection locked="0"/>
    </xf>
    <xf numFmtId="0" fontId="42" fillId="7" borderId="4" xfId="0" applyFont="1" applyFill="1" applyBorder="1" applyAlignment="1" applyProtection="1">
      <alignment horizontal="center" vertical="center" wrapText="1"/>
      <protection locked="0"/>
    </xf>
    <xf numFmtId="0" fontId="42" fillId="7" borderId="64" xfId="0" applyFont="1" applyFill="1" applyBorder="1" applyAlignment="1" applyProtection="1">
      <alignment horizontal="center" vertical="center"/>
      <protection locked="0"/>
    </xf>
    <xf numFmtId="0" fontId="42" fillId="7" borderId="24" xfId="0" applyFont="1" applyFill="1" applyBorder="1" applyAlignment="1" applyProtection="1">
      <alignment horizontal="center" vertical="center"/>
      <protection locked="0"/>
    </xf>
    <xf numFmtId="0" fontId="42" fillId="8" borderId="41" xfId="0" applyFont="1" applyFill="1" applyBorder="1" applyAlignment="1" applyProtection="1">
      <alignment horizontal="center" vertical="center"/>
      <protection locked="0"/>
    </xf>
    <xf numFmtId="0" fontId="42" fillId="8" borderId="64" xfId="0" applyFont="1" applyFill="1" applyBorder="1" applyAlignment="1" applyProtection="1">
      <alignment horizontal="center" vertical="center"/>
      <protection locked="0"/>
    </xf>
    <xf numFmtId="0" fontId="42" fillId="8" borderId="24" xfId="0" applyFont="1" applyFill="1" applyBorder="1" applyAlignment="1" applyProtection="1">
      <alignment horizontal="center" vertical="center"/>
      <protection locked="0"/>
    </xf>
    <xf numFmtId="0" fontId="42" fillId="8" borderId="54" xfId="0" applyFont="1" applyFill="1" applyBorder="1" applyAlignment="1" applyProtection="1">
      <alignment horizontal="center" vertical="center"/>
      <protection locked="0"/>
    </xf>
    <xf numFmtId="0" fontId="42" fillId="3" borderId="45" xfId="0" applyFont="1" applyFill="1" applyBorder="1" applyAlignment="1" applyProtection="1">
      <alignment horizontal="center" vertical="center" wrapText="1"/>
      <protection locked="0"/>
    </xf>
    <xf numFmtId="0" fontId="42" fillId="3" borderId="33" xfId="0" applyFont="1" applyFill="1" applyBorder="1" applyAlignment="1" applyProtection="1">
      <alignment horizontal="center" vertical="center" wrapText="1"/>
      <protection locked="0"/>
    </xf>
    <xf numFmtId="0" fontId="42" fillId="3" borderId="28" xfId="0" applyFont="1" applyFill="1" applyBorder="1" applyAlignment="1" applyProtection="1">
      <alignment horizontal="center" vertical="center" wrapText="1"/>
      <protection locked="0"/>
    </xf>
    <xf numFmtId="0" fontId="42" fillId="2" borderId="0" xfId="0" applyFont="1" applyFill="1" applyAlignment="1" applyProtection="1">
      <alignment horizontal="center" vertical="center" wrapText="1"/>
      <protection locked="0"/>
    </xf>
    <xf numFmtId="0" fontId="43" fillId="7" borderId="58" xfId="0" applyFont="1" applyFill="1" applyBorder="1" applyAlignment="1" applyProtection="1">
      <alignment horizontal="center" vertical="center" wrapText="1"/>
      <protection locked="0"/>
    </xf>
    <xf numFmtId="0" fontId="34" fillId="0" borderId="25" xfId="0" applyFont="1" applyBorder="1" applyAlignment="1">
      <alignment horizontal="center" vertical="center" wrapText="1"/>
    </xf>
    <xf numFmtId="0" fontId="42" fillId="7" borderId="25" xfId="0" applyFont="1" applyFill="1" applyBorder="1" applyAlignment="1" applyProtection="1">
      <alignment horizontal="center" vertical="center" wrapText="1"/>
      <protection locked="0"/>
    </xf>
    <xf numFmtId="0" fontId="42" fillId="7" borderId="29" xfId="0" applyFont="1" applyFill="1" applyBorder="1" applyAlignment="1" applyProtection="1">
      <alignment horizontal="center" vertical="center" wrapText="1"/>
      <protection locked="0"/>
    </xf>
    <xf numFmtId="0" fontId="42" fillId="7" borderId="61" xfId="0" applyFont="1" applyFill="1" applyBorder="1" applyAlignment="1" applyProtection="1">
      <alignment horizontal="center" vertical="center" wrapText="1"/>
      <protection locked="0"/>
    </xf>
    <xf numFmtId="0" fontId="42" fillId="7" borderId="27" xfId="0" applyFont="1" applyFill="1" applyBorder="1" applyAlignment="1" applyProtection="1">
      <alignment horizontal="center" vertical="center" wrapText="1"/>
      <protection locked="0"/>
    </xf>
    <xf numFmtId="0" fontId="42" fillId="7" borderId="40" xfId="0" applyFont="1" applyFill="1" applyBorder="1" applyAlignment="1" applyProtection="1">
      <alignment horizontal="center" vertical="center" wrapText="1"/>
      <protection locked="0"/>
    </xf>
    <xf numFmtId="0" fontId="42" fillId="7" borderId="13" xfId="0" applyFont="1" applyFill="1" applyBorder="1" applyAlignment="1" applyProtection="1">
      <alignment horizontal="center" vertical="center" wrapText="1"/>
      <protection locked="0"/>
    </xf>
    <xf numFmtId="0" fontId="42" fillId="7" borderId="58" xfId="0" applyFont="1" applyFill="1" applyBorder="1" applyAlignment="1" applyProtection="1">
      <alignment horizontal="center" vertical="center" wrapText="1"/>
      <protection locked="0"/>
    </xf>
    <xf numFmtId="0" fontId="42" fillId="7" borderId="59" xfId="0" applyFont="1" applyFill="1" applyBorder="1" applyAlignment="1" applyProtection="1">
      <alignment horizontal="center" vertical="center" wrapText="1"/>
      <protection locked="0"/>
    </xf>
    <xf numFmtId="0" fontId="35" fillId="7" borderId="40" xfId="0" applyFont="1" applyFill="1" applyBorder="1" applyAlignment="1" applyProtection="1">
      <alignment horizontal="center" vertical="center" wrapText="1"/>
      <protection locked="0"/>
    </xf>
    <xf numFmtId="0" fontId="35" fillId="7" borderId="13" xfId="5" applyFont="1" applyFill="1" applyBorder="1" applyAlignment="1">
      <alignment horizontal="center" vertical="center" wrapText="1"/>
    </xf>
    <xf numFmtId="0" fontId="42" fillId="7" borderId="0" xfId="0" applyFont="1" applyFill="1" applyAlignment="1" applyProtection="1">
      <alignment horizontal="center" vertical="center" wrapText="1"/>
      <protection locked="0"/>
    </xf>
    <xf numFmtId="0" fontId="42" fillId="7" borderId="64" xfId="0" applyFont="1" applyFill="1" applyBorder="1" applyAlignment="1" applyProtection="1">
      <alignment horizontal="center" vertical="center" wrapText="1"/>
      <protection locked="0"/>
    </xf>
    <xf numFmtId="0" fontId="42" fillId="7" borderId="7" xfId="0" applyFont="1" applyFill="1" applyBorder="1" applyAlignment="1" applyProtection="1">
      <alignment horizontal="center" vertical="center" wrapText="1"/>
      <protection locked="0"/>
    </xf>
    <xf numFmtId="0" fontId="42" fillId="7" borderId="48" xfId="0" applyFont="1" applyFill="1" applyBorder="1" applyAlignment="1" applyProtection="1">
      <alignment horizontal="center" vertical="center" wrapText="1"/>
      <protection locked="0"/>
    </xf>
    <xf numFmtId="0" fontId="42" fillId="8" borderId="31" xfId="0" applyFont="1" applyFill="1" applyBorder="1" applyAlignment="1" applyProtection="1">
      <alignment horizontal="center" vertical="center" wrapText="1"/>
      <protection locked="0"/>
    </xf>
    <xf numFmtId="0" fontId="42" fillId="8" borderId="33" xfId="0" applyFont="1" applyFill="1" applyBorder="1" applyAlignment="1" applyProtection="1">
      <alignment horizontal="center" vertical="center" wrapText="1"/>
      <protection locked="0"/>
    </xf>
    <xf numFmtId="0" fontId="42" fillId="8" borderId="44" xfId="0" applyFont="1" applyFill="1" applyBorder="1" applyAlignment="1" applyProtection="1">
      <alignment horizontal="center" vertical="center" wrapText="1"/>
      <protection locked="0"/>
    </xf>
    <xf numFmtId="0" fontId="42" fillId="3" borderId="58" xfId="0" applyFont="1" applyFill="1" applyBorder="1" applyAlignment="1" applyProtection="1">
      <alignment horizontal="center" vertical="center" wrapText="1"/>
      <protection locked="0"/>
    </xf>
    <xf numFmtId="0" fontId="42" fillId="3" borderId="25" xfId="0" applyFont="1" applyFill="1" applyBorder="1" applyAlignment="1" applyProtection="1">
      <alignment horizontal="center" vertical="center" wrapText="1"/>
      <protection locked="0"/>
    </xf>
    <xf numFmtId="0" fontId="42" fillId="3" borderId="40" xfId="0" applyFont="1" applyFill="1" applyBorder="1" applyAlignment="1" applyProtection="1">
      <alignment horizontal="center" vertical="center" wrapText="1"/>
      <protection locked="0"/>
    </xf>
    <xf numFmtId="0" fontId="43" fillId="7" borderId="42" xfId="0" applyFont="1" applyFill="1" applyBorder="1" applyAlignment="1" applyProtection="1">
      <alignment horizontal="center" vertical="center" wrapText="1"/>
      <protection locked="0"/>
    </xf>
    <xf numFmtId="0" fontId="44" fillId="7" borderId="1" xfId="0" applyFont="1" applyFill="1" applyBorder="1" applyAlignment="1">
      <alignment horizontal="center" vertical="center"/>
    </xf>
    <xf numFmtId="0" fontId="44" fillId="7" borderId="33" xfId="0" applyFont="1" applyFill="1" applyBorder="1" applyAlignment="1">
      <alignment horizontal="center" vertical="center"/>
    </xf>
    <xf numFmtId="0" fontId="34" fillId="0" borderId="26" xfId="0" applyFont="1" applyBorder="1" applyAlignment="1">
      <alignment horizontal="center" vertical="center" wrapText="1"/>
    </xf>
    <xf numFmtId="0" fontId="42" fillId="7" borderId="26" xfId="0" applyFont="1" applyFill="1" applyBorder="1" applyAlignment="1" applyProtection="1">
      <alignment horizontal="center" vertical="center" wrapText="1"/>
      <protection locked="0"/>
    </xf>
    <xf numFmtId="0" fontId="42" fillId="7" borderId="21" xfId="0" applyFont="1" applyFill="1" applyBorder="1" applyAlignment="1" applyProtection="1">
      <alignment vertical="center" wrapText="1"/>
      <protection locked="0"/>
    </xf>
    <xf numFmtId="0" fontId="42" fillId="7" borderId="21" xfId="0" applyFont="1" applyFill="1" applyBorder="1" applyAlignment="1" applyProtection="1">
      <alignment horizontal="center" vertical="center" wrapText="1"/>
      <protection locked="0"/>
    </xf>
    <xf numFmtId="1" fontId="42" fillId="7" borderId="21" xfId="0" applyNumberFormat="1" applyFont="1" applyFill="1" applyBorder="1" applyAlignment="1" applyProtection="1">
      <alignment horizontal="center" vertical="center" wrapText="1"/>
      <protection locked="0"/>
    </xf>
    <xf numFmtId="0" fontId="42" fillId="7" borderId="55" xfId="0" applyFont="1" applyFill="1" applyBorder="1" applyAlignment="1" applyProtection="1">
      <alignment horizontal="center" vertical="center" wrapText="1"/>
      <protection locked="0"/>
    </xf>
    <xf numFmtId="0" fontId="42" fillId="7" borderId="76" xfId="0" applyFont="1" applyFill="1" applyBorder="1" applyAlignment="1" applyProtection="1">
      <alignment horizontal="center" vertical="center" wrapText="1"/>
      <protection locked="0"/>
    </xf>
    <xf numFmtId="0" fontId="42" fillId="7" borderId="42" xfId="0" applyFont="1" applyFill="1" applyBorder="1" applyAlignment="1" applyProtection="1">
      <alignment horizontal="center" vertical="center" wrapText="1"/>
      <protection locked="0"/>
    </xf>
    <xf numFmtId="0" fontId="42" fillId="7" borderId="57" xfId="0" applyFont="1" applyFill="1" applyBorder="1" applyAlignment="1" applyProtection="1">
      <alignment horizontal="center" vertical="center" wrapText="1"/>
      <protection locked="0"/>
    </xf>
    <xf numFmtId="0" fontId="35" fillId="7" borderId="55" xfId="0" applyFont="1" applyFill="1" applyBorder="1" applyAlignment="1" applyProtection="1">
      <alignment horizontal="center" vertical="center" wrapText="1"/>
      <protection locked="0"/>
    </xf>
    <xf numFmtId="0" fontId="35" fillId="7" borderId="76" xfId="5" applyFont="1" applyFill="1" applyBorder="1" applyAlignment="1">
      <alignment horizontal="center" vertical="center" wrapText="1"/>
    </xf>
    <xf numFmtId="0" fontId="42" fillId="7" borderId="11" xfId="0" applyFont="1" applyFill="1" applyBorder="1" applyAlignment="1" applyProtection="1">
      <alignment horizontal="center" vertical="center" wrapText="1"/>
      <protection locked="0"/>
    </xf>
    <xf numFmtId="0" fontId="42" fillId="7" borderId="77" xfId="0" applyFont="1" applyFill="1" applyBorder="1" applyAlignment="1" applyProtection="1">
      <alignment horizontal="center" vertical="center" wrapText="1"/>
      <protection locked="0"/>
    </xf>
    <xf numFmtId="0" fontId="42" fillId="7" borderId="8" xfId="0" applyFont="1" applyFill="1" applyBorder="1" applyAlignment="1" applyProtection="1">
      <alignment horizontal="center" vertical="center" wrapText="1"/>
      <protection locked="0"/>
    </xf>
    <xf numFmtId="0" fontId="42" fillId="7" borderId="9" xfId="0" applyFont="1" applyFill="1" applyBorder="1" applyAlignment="1" applyProtection="1">
      <alignment horizontal="center" vertical="center" wrapText="1"/>
      <protection locked="0"/>
    </xf>
    <xf numFmtId="0" fontId="42" fillId="8" borderId="62" xfId="0" applyFont="1" applyFill="1" applyBorder="1" applyAlignment="1" applyProtection="1">
      <alignment horizontal="center" vertical="center" wrapText="1"/>
      <protection locked="0"/>
    </xf>
    <xf numFmtId="0" fontId="42" fillId="8" borderId="26" xfId="0" applyFont="1" applyFill="1" applyBorder="1" applyAlignment="1" applyProtection="1">
      <alignment horizontal="center" vertical="center" wrapText="1"/>
      <protection locked="0"/>
    </xf>
    <xf numFmtId="0" fontId="42" fillId="8" borderId="57" xfId="0" applyFont="1" applyFill="1" applyBorder="1" applyAlignment="1" applyProtection="1">
      <alignment horizontal="center" vertical="center" wrapText="1"/>
      <protection locked="0"/>
    </xf>
    <xf numFmtId="0" fontId="42" fillId="3" borderId="42" xfId="0" applyFont="1" applyFill="1" applyBorder="1" applyAlignment="1" applyProtection="1">
      <alignment horizontal="center" vertical="center" wrapText="1"/>
      <protection locked="0"/>
    </xf>
    <xf numFmtId="0" fontId="42" fillId="3" borderId="26" xfId="0" applyFont="1" applyFill="1" applyBorder="1" applyAlignment="1" applyProtection="1">
      <alignment horizontal="center" vertical="center" wrapText="1"/>
      <protection locked="0"/>
    </xf>
    <xf numFmtId="0" fontId="42" fillId="3" borderId="55" xfId="0" applyFont="1" applyFill="1" applyBorder="1" applyAlignment="1" applyProtection="1">
      <alignment horizontal="center" vertical="center" wrapText="1"/>
      <protection locked="0"/>
    </xf>
    <xf numFmtId="0" fontId="34" fillId="0" borderId="32" xfId="0" applyFont="1" applyBorder="1" applyAlignment="1" applyProtection="1">
      <alignment horizontal="center" vertical="center"/>
      <protection locked="0"/>
    </xf>
    <xf numFmtId="0" fontId="45" fillId="0" borderId="32" xfId="0" applyFont="1" applyBorder="1" applyAlignment="1" applyProtection="1">
      <alignment horizontal="center" vertical="center" wrapText="1"/>
      <protection locked="0"/>
    </xf>
    <xf numFmtId="0" fontId="46" fillId="0" borderId="33" xfId="0" applyFont="1" applyBorder="1" applyAlignment="1">
      <alignment horizontal="left" vertical="top" wrapText="1"/>
    </xf>
    <xf numFmtId="0" fontId="34" fillId="2" borderId="32" xfId="0" applyFont="1" applyFill="1" applyBorder="1" applyAlignment="1" applyProtection="1">
      <alignment horizontal="center" vertical="center" wrapText="1"/>
      <protection locked="0"/>
    </xf>
    <xf numFmtId="0" fontId="34" fillId="2" borderId="30" xfId="0" applyFont="1" applyFill="1" applyBorder="1" applyAlignment="1" applyProtection="1">
      <alignment horizontal="left" vertical="top" wrapText="1"/>
      <protection locked="0"/>
    </xf>
    <xf numFmtId="0" fontId="34" fillId="14" borderId="32" xfId="0" applyFont="1" applyFill="1" applyBorder="1" applyAlignment="1">
      <alignment horizontal="left" vertical="center" wrapText="1"/>
    </xf>
    <xf numFmtId="1" fontId="5" fillId="14" borderId="32" xfId="0" applyNumberFormat="1" applyFont="1" applyFill="1" applyBorder="1" applyAlignment="1">
      <alignment horizontal="center" vertical="center" wrapText="1"/>
    </xf>
    <xf numFmtId="0" fontId="5" fillId="14" borderId="32" xfId="0" applyFont="1" applyFill="1" applyBorder="1" applyAlignment="1">
      <alignment horizontal="center" vertical="center" wrapText="1"/>
    </xf>
    <xf numFmtId="0" fontId="34" fillId="14" borderId="32" xfId="0" applyFont="1" applyFill="1" applyBorder="1" applyAlignment="1">
      <alignment horizontal="center" vertical="center" wrapText="1"/>
    </xf>
    <xf numFmtId="0" fontId="34" fillId="0" borderId="32" xfId="0" applyFont="1" applyBorder="1" applyAlignment="1" applyProtection="1">
      <alignment horizontal="left" vertical="top" wrapText="1"/>
      <protection locked="0"/>
    </xf>
    <xf numFmtId="0" fontId="34" fillId="2" borderId="32" xfId="0" applyFont="1" applyFill="1" applyBorder="1" applyAlignment="1">
      <alignment vertical="center"/>
    </xf>
    <xf numFmtId="0" fontId="34" fillId="2" borderId="32" xfId="0" applyFont="1" applyFill="1" applyBorder="1" applyAlignment="1" applyProtection="1">
      <alignment vertical="center"/>
      <protection locked="0"/>
    </xf>
    <xf numFmtId="0" fontId="34" fillId="2" borderId="32" xfId="0" applyFont="1" applyFill="1" applyBorder="1" applyAlignment="1">
      <alignment horizontal="center" vertical="center"/>
    </xf>
    <xf numFmtId="0" fontId="34" fillId="2" borderId="32" xfId="0" applyFont="1" applyFill="1" applyBorder="1" applyAlignment="1" applyProtection="1">
      <alignment horizontal="center" vertical="center"/>
      <protection locked="0"/>
    </xf>
    <xf numFmtId="0" fontId="34" fillId="0" borderId="25" xfId="0" applyFont="1" applyBorder="1" applyAlignment="1">
      <alignment horizontal="center" vertical="center"/>
    </xf>
    <xf numFmtId="2" fontId="34" fillId="0" borderId="32" xfId="0" applyNumberFormat="1" applyFont="1" applyBorder="1" applyAlignment="1">
      <alignment horizontal="center" vertical="center" wrapText="1"/>
    </xf>
    <xf numFmtId="0" fontId="34" fillId="0" borderId="32" xfId="0" applyFont="1" applyBorder="1" applyAlignment="1">
      <alignment horizontal="center" vertical="center" wrapText="1"/>
    </xf>
    <xf numFmtId="0" fontId="34" fillId="6" borderId="32" xfId="0" applyFont="1" applyFill="1" applyBorder="1" applyAlignment="1">
      <alignment horizontal="center" vertical="center" wrapText="1"/>
    </xf>
    <xf numFmtId="4" fontId="34" fillId="0" borderId="25" xfId="0" applyNumberFormat="1" applyFont="1" applyBorder="1" applyAlignment="1" applyProtection="1">
      <alignment horizontal="center" vertical="top" wrapText="1"/>
      <protection locked="0"/>
    </xf>
    <xf numFmtId="14" fontId="34" fillId="0" borderId="32" xfId="0" applyNumberFormat="1" applyFont="1" applyBorder="1" applyAlignment="1" applyProtection="1">
      <alignment horizontal="center" vertical="center"/>
      <protection locked="0"/>
    </xf>
    <xf numFmtId="4" fontId="34" fillId="0" borderId="32" xfId="0" applyNumberFormat="1" applyFont="1" applyBorder="1" applyAlignment="1" applyProtection="1">
      <alignment horizontal="center" vertical="center" wrapText="1"/>
      <protection locked="0"/>
    </xf>
    <xf numFmtId="14" fontId="34" fillId="2" borderId="30" xfId="0" applyNumberFormat="1" applyFont="1" applyFill="1" applyBorder="1" applyAlignment="1" applyProtection="1">
      <alignment horizontal="center" vertical="center"/>
      <protection locked="0"/>
    </xf>
    <xf numFmtId="0" fontId="34" fillId="2" borderId="30" xfId="0" applyFont="1" applyFill="1" applyBorder="1" applyAlignment="1" applyProtection="1">
      <alignment horizontal="center" vertical="center"/>
      <protection locked="0"/>
    </xf>
    <xf numFmtId="0" fontId="34" fillId="0" borderId="30" xfId="0" applyFont="1" applyBorder="1" applyAlignment="1" applyProtection="1">
      <alignment horizontal="center" vertical="center"/>
      <protection locked="0"/>
    </xf>
    <xf numFmtId="0" fontId="34" fillId="0" borderId="34" xfId="0" applyFont="1" applyBorder="1" applyAlignment="1" applyProtection="1">
      <alignment horizontal="center" vertical="center"/>
      <protection locked="0"/>
    </xf>
    <xf numFmtId="0" fontId="33" fillId="0" borderId="36"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33" fillId="0" borderId="60" xfId="0" applyFont="1" applyBorder="1" applyAlignment="1" applyProtection="1">
      <alignment horizontal="center" vertical="center"/>
      <protection locked="0"/>
    </xf>
    <xf numFmtId="0" fontId="34" fillId="16" borderId="41" xfId="0" applyFont="1" applyFill="1" applyBorder="1" applyAlignment="1">
      <alignment horizontal="center"/>
    </xf>
    <xf numFmtId="0" fontId="34" fillId="16" borderId="24" xfId="0" applyFont="1" applyFill="1" applyBorder="1" applyAlignment="1">
      <alignment horizontal="center"/>
    </xf>
    <xf numFmtId="0" fontId="34" fillId="0" borderId="1" xfId="0" applyFont="1" applyBorder="1" applyAlignment="1" applyProtection="1">
      <alignment horizontal="center" vertical="center"/>
      <protection locked="0"/>
    </xf>
    <xf numFmtId="0" fontId="45" fillId="0" borderId="1" xfId="0" applyFont="1" applyBorder="1" applyAlignment="1" applyProtection="1">
      <alignment horizontal="center" vertical="center" wrapText="1"/>
      <protection locked="0"/>
    </xf>
    <xf numFmtId="0" fontId="46" fillId="0" borderId="25" xfId="0" applyFont="1" applyBorder="1" applyAlignment="1">
      <alignment horizontal="left" vertical="top" wrapText="1"/>
    </xf>
    <xf numFmtId="0" fontId="34" fillId="2" borderId="1" xfId="0" applyFont="1" applyFill="1" applyBorder="1" applyAlignment="1" applyProtection="1">
      <alignment horizontal="center" vertical="center" wrapText="1"/>
      <protection locked="0"/>
    </xf>
    <xf numFmtId="0" fontId="34" fillId="2" borderId="25" xfId="0" applyFont="1" applyFill="1" applyBorder="1" applyAlignment="1" applyProtection="1">
      <alignment horizontal="left" vertical="top" wrapText="1"/>
      <protection locked="0"/>
    </xf>
    <xf numFmtId="0" fontId="34" fillId="0" borderId="1" xfId="0" applyFont="1" applyBorder="1" applyAlignment="1" applyProtection="1">
      <alignment horizontal="center" vertical="center" wrapText="1"/>
      <protection locked="0"/>
    </xf>
    <xf numFmtId="0" fontId="34" fillId="14" borderId="1" xfId="0" applyFont="1" applyFill="1" applyBorder="1" applyAlignment="1">
      <alignment horizontal="left" vertical="center" wrapText="1"/>
    </xf>
    <xf numFmtId="0" fontId="34" fillId="0" borderId="1" xfId="0" applyFont="1" applyBorder="1" applyAlignment="1" applyProtection="1">
      <alignment horizontal="center" vertical="center" wrapText="1"/>
      <protection locked="0"/>
    </xf>
    <xf numFmtId="1" fontId="5" fillId="14" borderId="1" xfId="0" applyNumberFormat="1" applyFont="1" applyFill="1" applyBorder="1" applyAlignment="1">
      <alignment horizontal="center" vertical="center" wrapText="1"/>
    </xf>
    <xf numFmtId="0" fontId="5" fillId="14" borderId="1" xfId="0" applyFont="1" applyFill="1" applyBorder="1" applyAlignment="1">
      <alignment horizontal="center" vertical="center" wrapText="1"/>
    </xf>
    <xf numFmtId="0" fontId="34" fillId="14" borderId="1" xfId="0" applyFont="1" applyFill="1" applyBorder="1" applyAlignment="1">
      <alignment horizontal="center" vertical="center" wrapText="1"/>
    </xf>
    <xf numFmtId="0" fontId="34" fillId="0" borderId="1" xfId="0" applyFont="1" applyBorder="1" applyAlignment="1" applyProtection="1">
      <alignment horizontal="left" vertical="top" wrapText="1"/>
      <protection locked="0"/>
    </xf>
    <xf numFmtId="0" fontId="34" fillId="2" borderId="1" xfId="0" applyFont="1" applyFill="1" applyBorder="1" applyAlignment="1">
      <alignment vertical="center"/>
    </xf>
    <xf numFmtId="0" fontId="34" fillId="2" borderId="1"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1" xfId="0" applyFont="1" applyFill="1" applyBorder="1" applyAlignment="1" applyProtection="1">
      <alignment horizontal="center" vertical="center"/>
      <protection locked="0"/>
    </xf>
    <xf numFmtId="2" fontId="34" fillId="0" borderId="1" xfId="0" applyNumberFormat="1" applyFont="1" applyBorder="1" applyAlignment="1">
      <alignment horizontal="center" vertical="center" wrapText="1"/>
    </xf>
    <xf numFmtId="2" fontId="34" fillId="0" borderId="1" xfId="0" applyNumberFormat="1" applyFont="1" applyBorder="1" applyAlignment="1" applyProtection="1">
      <alignment horizontal="center" vertical="center" wrapText="1"/>
      <protection locked="0"/>
    </xf>
    <xf numFmtId="0" fontId="34" fillId="0" borderId="1" xfId="0" applyFont="1" applyBorder="1" applyAlignment="1">
      <alignment horizontal="center" vertical="center" wrapText="1"/>
    </xf>
    <xf numFmtId="0" fontId="34" fillId="6" borderId="1" xfId="0" applyFont="1" applyFill="1" applyBorder="1" applyAlignment="1">
      <alignment horizontal="center" vertical="center" wrapText="1"/>
    </xf>
    <xf numFmtId="14" fontId="34" fillId="0" borderId="1" xfId="0" applyNumberFormat="1" applyFont="1" applyBorder="1" applyAlignment="1" applyProtection="1">
      <alignment horizontal="center" vertical="center"/>
      <protection locked="0"/>
    </xf>
    <xf numFmtId="4" fontId="34" fillId="0" borderId="1" xfId="0" applyNumberFormat="1" applyFont="1" applyBorder="1" applyAlignment="1" applyProtection="1">
      <alignment horizontal="center" vertical="center" wrapText="1"/>
      <protection locked="0"/>
    </xf>
    <xf numFmtId="0" fontId="34" fillId="2" borderId="25" xfId="0" applyFont="1" applyFill="1" applyBorder="1" applyAlignment="1" applyProtection="1">
      <alignment horizontal="center" vertical="center"/>
      <protection locked="0"/>
    </xf>
    <xf numFmtId="0" fontId="34" fillId="0" borderId="25" xfId="0" applyFont="1" applyBorder="1" applyAlignment="1" applyProtection="1">
      <alignment horizontal="center" vertical="center"/>
      <protection locked="0"/>
    </xf>
    <xf numFmtId="0" fontId="34" fillId="0" borderId="59" xfId="0" applyFont="1" applyBorder="1" applyAlignment="1" applyProtection="1">
      <alignment horizontal="center" vertical="center"/>
      <protection locked="0"/>
    </xf>
    <xf numFmtId="0" fontId="33" fillId="0" borderId="58"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0" fontId="33" fillId="0" borderId="40" xfId="0" applyFont="1" applyBorder="1" applyAlignment="1" applyProtection="1">
      <alignment horizontal="center" vertical="center"/>
      <protection locked="0"/>
    </xf>
    <xf numFmtId="0" fontId="44" fillId="16" borderId="33" xfId="0" applyFont="1" applyFill="1" applyBorder="1" applyAlignment="1">
      <alignment horizontal="center" vertical="center" wrapText="1"/>
    </xf>
    <xf numFmtId="0" fontId="34" fillId="0" borderId="1" xfId="0" applyFont="1" applyBorder="1" applyAlignment="1">
      <alignment vertical="top" wrapText="1"/>
    </xf>
    <xf numFmtId="0" fontId="44" fillId="16" borderId="25" xfId="0" applyFont="1" applyFill="1" applyBorder="1" applyAlignment="1">
      <alignment horizontal="center" vertical="center" wrapText="1"/>
    </xf>
    <xf numFmtId="0" fontId="44" fillId="16" borderId="32" xfId="0" applyFont="1" applyFill="1" applyBorder="1" applyAlignment="1">
      <alignment horizontal="center" vertical="center" wrapText="1"/>
    </xf>
    <xf numFmtId="0" fontId="34" fillId="0" borderId="35" xfId="0" applyFont="1" applyBorder="1" applyAlignment="1" applyProtection="1">
      <alignment horizontal="center" vertical="center"/>
      <protection locked="0"/>
    </xf>
    <xf numFmtId="0" fontId="33" fillId="0" borderId="56"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4" fillId="0" borderId="1" xfId="0" applyFont="1" applyBorder="1" applyAlignment="1">
      <alignment wrapText="1"/>
    </xf>
    <xf numFmtId="0" fontId="46" fillId="0" borderId="32" xfId="0" applyFont="1" applyBorder="1" applyAlignment="1">
      <alignment horizontal="left" vertical="top" wrapText="1"/>
    </xf>
    <xf numFmtId="0" fontId="34" fillId="0" borderId="20"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33" fillId="0" borderId="41" xfId="0" applyFont="1" applyBorder="1" applyAlignment="1" applyProtection="1">
      <alignment horizontal="center" vertical="center"/>
      <protection locked="0"/>
    </xf>
    <xf numFmtId="0" fontId="34" fillId="2" borderId="32" xfId="0" applyFont="1" applyFill="1" applyBorder="1" applyAlignment="1" applyProtection="1">
      <alignment horizontal="left" vertical="top" wrapText="1"/>
      <protection locked="0"/>
    </xf>
    <xf numFmtId="0" fontId="34" fillId="0" borderId="32" xfId="0" applyFont="1" applyBorder="1" applyAlignment="1">
      <alignment horizontal="center" vertical="center"/>
    </xf>
    <xf numFmtId="4" fontId="34" fillId="0" borderId="32" xfId="0" applyNumberFormat="1" applyFont="1" applyBorder="1" applyAlignment="1" applyProtection="1">
      <alignment horizontal="center" vertical="top" wrapText="1"/>
      <protection locked="0"/>
    </xf>
    <xf numFmtId="0" fontId="34" fillId="2" borderId="1" xfId="0" applyFont="1" applyFill="1" applyBorder="1" applyAlignment="1" applyProtection="1">
      <alignment horizontal="left" vertical="top" wrapText="1"/>
      <protection locked="0"/>
    </xf>
    <xf numFmtId="0" fontId="34" fillId="2" borderId="33" xfId="0" applyFont="1" applyFill="1" applyBorder="1" applyAlignment="1">
      <alignment horizontal="center" vertical="center"/>
    </xf>
    <xf numFmtId="0" fontId="34" fillId="0" borderId="33" xfId="0" applyFont="1" applyBorder="1" applyAlignment="1">
      <alignment horizontal="center" vertical="center"/>
    </xf>
    <xf numFmtId="4" fontId="44" fillId="0" borderId="1" xfId="0" applyNumberFormat="1" applyFont="1" applyBorder="1" applyAlignment="1" applyProtection="1">
      <alignment horizontal="center" vertical="top" wrapText="1"/>
      <protection locked="0"/>
    </xf>
    <xf numFmtId="0" fontId="34" fillId="14" borderId="1" xfId="0" applyFont="1" applyFill="1" applyBorder="1" applyAlignment="1">
      <alignment vertical="center" wrapText="1"/>
    </xf>
    <xf numFmtId="0" fontId="34" fillId="2" borderId="25" xfId="0" applyFont="1" applyFill="1" applyBorder="1" applyAlignment="1">
      <alignment horizontal="center" vertical="center"/>
    </xf>
    <xf numFmtId="4" fontId="34" fillId="0" borderId="1" xfId="0" applyNumberFormat="1" applyFont="1" applyBorder="1" applyAlignment="1" applyProtection="1">
      <alignment horizontal="center" vertical="top" wrapText="1"/>
      <protection locked="0"/>
    </xf>
    <xf numFmtId="0" fontId="34" fillId="0" borderId="1" xfId="0" applyFont="1" applyBorder="1" applyAlignment="1" applyProtection="1">
      <alignment vertical="center" wrapText="1"/>
      <protection locked="0"/>
    </xf>
    <xf numFmtId="0" fontId="45" fillId="0" borderId="33" xfId="0" applyFont="1" applyBorder="1" applyAlignment="1" applyProtection="1">
      <alignment horizontal="left" vertical="top" wrapText="1"/>
      <protection locked="0"/>
    </xf>
    <xf numFmtId="0" fontId="34" fillId="0" borderId="1" xfId="0" applyFont="1" applyBorder="1" applyAlignment="1">
      <alignment vertical="center"/>
    </xf>
    <xf numFmtId="0" fontId="34" fillId="0" borderId="1" xfId="0" applyFont="1" applyBorder="1" applyAlignment="1" applyProtection="1">
      <alignment vertical="center"/>
      <protection locked="0"/>
    </xf>
    <xf numFmtId="0" fontId="34" fillId="0" borderId="1" xfId="0" applyFont="1" applyBorder="1" applyAlignment="1">
      <alignment horizontal="center" vertical="center"/>
    </xf>
    <xf numFmtId="9" fontId="34" fillId="0" borderId="33" xfId="0" applyNumberFormat="1" applyFont="1" applyBorder="1" applyAlignment="1">
      <alignment horizontal="center" vertical="center"/>
    </xf>
    <xf numFmtId="4" fontId="34" fillId="0" borderId="33" xfId="0" applyNumberFormat="1" applyFont="1" applyBorder="1" applyAlignment="1" applyProtection="1">
      <alignment horizontal="center" vertical="top" wrapText="1"/>
      <protection locked="0"/>
    </xf>
    <xf numFmtId="0" fontId="34" fillId="0" borderId="25" xfId="0" applyFont="1" applyBorder="1" applyAlignment="1">
      <alignment horizontal="left" vertical="top" wrapText="1"/>
    </xf>
    <xf numFmtId="9" fontId="34" fillId="0" borderId="25" xfId="0" applyNumberFormat="1" applyFont="1" applyBorder="1" applyAlignment="1">
      <alignment horizontal="center" vertical="center"/>
    </xf>
    <xf numFmtId="0" fontId="34" fillId="0" borderId="32" xfId="0" applyFont="1" applyBorder="1" applyAlignment="1">
      <alignment horizontal="left" vertical="top" wrapText="1"/>
    </xf>
    <xf numFmtId="9" fontId="34" fillId="0" borderId="32" xfId="0" applyNumberFormat="1" applyFont="1" applyBorder="1" applyAlignment="1">
      <alignment horizontal="center" vertical="center"/>
    </xf>
    <xf numFmtId="0" fontId="34" fillId="0" borderId="33" xfId="0" applyFont="1" applyBorder="1" applyAlignment="1" applyProtection="1">
      <alignment horizontal="left" vertical="top" wrapText="1"/>
      <protection locked="0"/>
    </xf>
    <xf numFmtId="0" fontId="34" fillId="0" borderId="25" xfId="0" applyFont="1" applyBorder="1" applyAlignment="1" applyProtection="1">
      <alignment horizontal="left" vertical="top" wrapText="1"/>
      <protection locked="0"/>
    </xf>
    <xf numFmtId="0" fontId="34" fillId="0" borderId="32" xfId="0" applyFont="1" applyBorder="1" applyAlignment="1">
      <alignment wrapText="1"/>
    </xf>
    <xf numFmtId="0" fontId="34" fillId="2" borderId="33" xfId="0" applyFont="1" applyFill="1" applyBorder="1" applyAlignment="1" applyProtection="1">
      <alignment horizontal="center" vertical="top" wrapText="1"/>
      <protection locked="0"/>
    </xf>
    <xf numFmtId="0" fontId="34" fillId="2" borderId="33" xfId="0" applyFont="1" applyFill="1" applyBorder="1" applyAlignment="1" applyProtection="1">
      <alignment horizontal="center" vertical="center" wrapText="1"/>
      <protection locked="0"/>
    </xf>
    <xf numFmtId="0" fontId="34" fillId="2" borderId="33" xfId="0" applyFont="1" applyFill="1" applyBorder="1" applyAlignment="1">
      <alignment horizontal="center" vertical="center"/>
    </xf>
    <xf numFmtId="2" fontId="34" fillId="2" borderId="33" xfId="0" applyNumberFormat="1" applyFont="1" applyFill="1" applyBorder="1" applyAlignment="1" applyProtection="1">
      <alignment horizontal="center" vertical="center" wrapText="1"/>
      <protection locked="0"/>
    </xf>
    <xf numFmtId="2" fontId="34" fillId="2" borderId="1" xfId="0" applyNumberFormat="1" applyFont="1" applyFill="1" applyBorder="1" applyAlignment="1">
      <alignment horizontal="center" vertical="center" wrapText="1"/>
    </xf>
    <xf numFmtId="2" fontId="34"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lignment horizontal="center" vertical="center" wrapText="1"/>
    </xf>
    <xf numFmtId="4" fontId="34" fillId="2" borderId="33" xfId="0" applyNumberFormat="1" applyFont="1" applyFill="1" applyBorder="1" applyAlignment="1" applyProtection="1">
      <alignment horizontal="center" vertical="top" wrapText="1"/>
      <protection locked="0"/>
    </xf>
    <xf numFmtId="14" fontId="34" fillId="2" borderId="1" xfId="0" applyNumberFormat="1" applyFont="1" applyFill="1" applyBorder="1" applyAlignment="1" applyProtection="1">
      <alignment horizontal="center" vertical="center"/>
      <protection locked="0"/>
    </xf>
    <xf numFmtId="4" fontId="34"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top" wrapText="1"/>
      <protection locked="0"/>
    </xf>
    <xf numFmtId="0" fontId="34" fillId="2" borderId="33" xfId="0" applyFont="1" applyFill="1" applyBorder="1" applyAlignment="1" applyProtection="1">
      <alignment horizontal="center" vertical="center"/>
      <protection locked="0"/>
    </xf>
    <xf numFmtId="0" fontId="34" fillId="2" borderId="25" xfId="0" applyFont="1" applyFill="1" applyBorder="1" applyAlignment="1" applyProtection="1">
      <alignment horizontal="center" vertical="top" wrapText="1"/>
      <protection locked="0"/>
    </xf>
    <xf numFmtId="0" fontId="34" fillId="2" borderId="25" xfId="0" applyFont="1" applyFill="1" applyBorder="1" applyAlignment="1" applyProtection="1">
      <alignment horizontal="center" vertical="center" wrapText="1"/>
      <protection locked="0"/>
    </xf>
    <xf numFmtId="0" fontId="34" fillId="2" borderId="25" xfId="0" applyFont="1" applyFill="1" applyBorder="1" applyAlignment="1">
      <alignment horizontal="center" vertical="center"/>
    </xf>
    <xf numFmtId="2" fontId="34" fillId="2" borderId="25" xfId="0" applyNumberFormat="1" applyFont="1" applyFill="1" applyBorder="1" applyAlignment="1" applyProtection="1">
      <alignment horizontal="center" vertical="center" wrapText="1"/>
      <protection locked="0"/>
    </xf>
    <xf numFmtId="4" fontId="34" fillId="2" borderId="25" xfId="0" applyNumberFormat="1" applyFont="1" applyFill="1" applyBorder="1" applyAlignment="1" applyProtection="1">
      <alignment horizontal="center" vertical="top" wrapText="1"/>
      <protection locked="0"/>
    </xf>
    <xf numFmtId="9" fontId="34" fillId="2" borderId="25" xfId="0" applyNumberFormat="1" applyFont="1" applyFill="1" applyBorder="1" applyAlignment="1">
      <alignment horizontal="center" vertical="center"/>
    </xf>
    <xf numFmtId="0" fontId="34" fillId="2" borderId="32" xfId="0" applyFont="1" applyFill="1" applyBorder="1" applyAlignment="1" applyProtection="1">
      <alignment horizontal="center" vertical="top" wrapText="1"/>
      <protection locked="0"/>
    </xf>
    <xf numFmtId="0" fontId="34" fillId="2" borderId="32" xfId="0" applyFont="1" applyFill="1" applyBorder="1" applyAlignment="1">
      <alignment horizontal="center" vertical="center"/>
    </xf>
    <xf numFmtId="2" fontId="34" fillId="2" borderId="32" xfId="0" applyNumberFormat="1" applyFont="1" applyFill="1" applyBorder="1" applyAlignment="1" applyProtection="1">
      <alignment horizontal="center" vertical="center" wrapText="1"/>
      <protection locked="0"/>
    </xf>
    <xf numFmtId="4" fontId="34" fillId="2" borderId="32" xfId="0" applyNumberFormat="1" applyFont="1" applyFill="1" applyBorder="1" applyAlignment="1" applyProtection="1">
      <alignment horizontal="center" vertical="top" wrapText="1"/>
      <protection locked="0"/>
    </xf>
    <xf numFmtId="0" fontId="34" fillId="2" borderId="33" xfId="0" applyFont="1" applyFill="1" applyBorder="1" applyAlignment="1" applyProtection="1">
      <alignment horizontal="left" vertical="top" wrapText="1"/>
      <protection locked="0"/>
    </xf>
    <xf numFmtId="4" fontId="34" fillId="2" borderId="1" xfId="0" applyNumberFormat="1" applyFont="1" applyFill="1" applyBorder="1" applyAlignment="1" applyProtection="1">
      <alignment horizontal="center" vertical="top" wrapText="1"/>
      <protection locked="0"/>
    </xf>
    <xf numFmtId="0" fontId="34" fillId="2" borderId="26" xfId="0" applyFont="1" applyFill="1" applyBorder="1" applyAlignment="1">
      <alignment horizontal="center" vertical="center"/>
    </xf>
    <xf numFmtId="0" fontId="45" fillId="0" borderId="33" xfId="0" applyFont="1" applyBorder="1" applyAlignment="1" applyProtection="1">
      <alignment horizontal="center" vertical="center" wrapText="1"/>
      <protection locked="0"/>
    </xf>
    <xf numFmtId="0" fontId="34" fillId="2" borderId="1" xfId="0" applyFont="1" applyFill="1" applyBorder="1" applyAlignment="1" applyProtection="1">
      <alignment horizontal="left" vertical="center" wrapText="1"/>
      <protection locked="0"/>
    </xf>
    <xf numFmtId="9" fontId="34" fillId="2" borderId="33" xfId="0" applyNumberFormat="1" applyFont="1" applyFill="1" applyBorder="1" applyAlignment="1">
      <alignment horizontal="center" vertical="center"/>
    </xf>
    <xf numFmtId="0" fontId="34" fillId="2" borderId="63" xfId="0" applyFont="1" applyFill="1" applyBorder="1" applyAlignment="1" applyProtection="1">
      <alignment vertical="center"/>
      <protection locked="0"/>
    </xf>
    <xf numFmtId="0" fontId="45" fillId="0" borderId="25" xfId="0" applyFont="1" applyBorder="1" applyAlignment="1" applyProtection="1">
      <alignment horizontal="center" vertical="center" wrapText="1"/>
      <protection locked="0"/>
    </xf>
    <xf numFmtId="9" fontId="34" fillId="2" borderId="25" xfId="0" applyNumberFormat="1" applyFont="1" applyFill="1" applyBorder="1" applyAlignment="1">
      <alignment horizontal="center" vertical="center"/>
    </xf>
    <xf numFmtId="0" fontId="34" fillId="2" borderId="25" xfId="0" applyFont="1" applyFill="1" applyBorder="1" applyAlignment="1" applyProtection="1">
      <alignment vertical="center"/>
      <protection locked="0"/>
    </xf>
    <xf numFmtId="9" fontId="34" fillId="2" borderId="32" xfId="0" applyNumberFormat="1" applyFont="1" applyFill="1" applyBorder="1" applyAlignment="1">
      <alignment horizontal="center" vertical="center"/>
    </xf>
    <xf numFmtId="0" fontId="34" fillId="2" borderId="26" xfId="0" applyFont="1" applyFill="1" applyBorder="1" applyAlignment="1" applyProtection="1">
      <alignment horizontal="center" vertical="center"/>
      <protection locked="0"/>
    </xf>
    <xf numFmtId="0" fontId="34" fillId="2" borderId="26" xfId="0" applyFont="1" applyFill="1" applyBorder="1" applyAlignment="1" applyProtection="1">
      <alignment vertical="center"/>
      <protection locked="0"/>
    </xf>
    <xf numFmtId="14" fontId="34" fillId="0" borderId="33" xfId="0" applyNumberFormat="1" applyFont="1" applyBorder="1" applyAlignment="1" applyProtection="1">
      <alignment horizontal="center" vertical="center"/>
      <protection locked="0"/>
    </xf>
    <xf numFmtId="0" fontId="34" fillId="0" borderId="1" xfId="0" applyFont="1" applyBorder="1" applyAlignment="1" applyProtection="1">
      <alignment horizontal="center" vertical="top" wrapText="1"/>
      <protection locked="0"/>
    </xf>
    <xf numFmtId="14" fontId="34" fillId="0" borderId="25" xfId="0" applyNumberFormat="1" applyFont="1" applyBorder="1" applyAlignment="1" applyProtection="1">
      <alignment horizontal="center" vertical="center"/>
      <protection locked="0"/>
    </xf>
    <xf numFmtId="0" fontId="34" fillId="2" borderId="30" xfId="0" applyFont="1" applyFill="1" applyBorder="1" applyAlignment="1" applyProtection="1">
      <alignment horizontal="center" vertical="center"/>
      <protection locked="0"/>
    </xf>
    <xf numFmtId="0" fontId="5" fillId="12" borderId="1" xfId="0" applyFont="1" applyFill="1" applyBorder="1" applyAlignment="1">
      <alignment horizontal="center" vertical="center" wrapText="1"/>
    </xf>
    <xf numFmtId="4" fontId="44" fillId="2" borderId="33" xfId="0" applyNumberFormat="1" applyFont="1" applyFill="1" applyBorder="1" applyAlignment="1" applyProtection="1">
      <alignment horizontal="left" vertical="top" wrapText="1"/>
      <protection locked="0"/>
    </xf>
    <xf numFmtId="4" fontId="34" fillId="2" borderId="25" xfId="0" applyNumberFormat="1" applyFont="1" applyFill="1" applyBorder="1" applyAlignment="1" applyProtection="1">
      <alignment horizontal="left" vertical="top" wrapText="1"/>
      <protection locked="0"/>
    </xf>
    <xf numFmtId="4" fontId="34" fillId="2" borderId="32" xfId="0" applyNumberFormat="1" applyFont="1" applyFill="1" applyBorder="1" applyAlignment="1" applyProtection="1">
      <alignment horizontal="left" vertical="top" wrapText="1"/>
      <protection locked="0"/>
    </xf>
    <xf numFmtId="4" fontId="44" fillId="2" borderId="1" xfId="0" applyNumberFormat="1" applyFont="1" applyFill="1" applyBorder="1" applyAlignment="1" applyProtection="1">
      <alignment horizontal="left" vertical="top" wrapText="1"/>
      <protection locked="0"/>
    </xf>
    <xf numFmtId="0" fontId="44" fillId="2" borderId="1" xfId="0" applyFont="1" applyFill="1" applyBorder="1" applyAlignment="1" applyProtection="1">
      <alignment horizontal="left" vertical="top" wrapText="1"/>
      <protection locked="0"/>
    </xf>
    <xf numFmtId="4" fontId="34" fillId="2" borderId="1" xfId="0" applyNumberFormat="1" applyFont="1" applyFill="1" applyBorder="1" applyAlignment="1" applyProtection="1">
      <alignment horizontal="left" vertical="top" wrapText="1"/>
      <protection locked="0"/>
    </xf>
    <xf numFmtId="0" fontId="32" fillId="0" borderId="33" xfId="0" applyFont="1" applyBorder="1" applyAlignment="1">
      <alignment vertical="center"/>
    </xf>
    <xf numFmtId="0" fontId="47" fillId="0" borderId="33" xfId="0" applyFont="1" applyBorder="1" applyAlignment="1">
      <alignment vertical="center" wrapText="1"/>
    </xf>
    <xf numFmtId="0" fontId="47" fillId="0" borderId="33" xfId="0" applyFont="1" applyBorder="1" applyAlignment="1">
      <alignment horizontal="left" vertical="top" wrapText="1"/>
    </xf>
    <xf numFmtId="0" fontId="32" fillId="23" borderId="33" xfId="0" applyFont="1" applyFill="1" applyBorder="1" applyAlignment="1">
      <alignment horizontal="center" vertical="center" wrapText="1"/>
    </xf>
    <xf numFmtId="0" fontId="32" fillId="18" borderId="24" xfId="0" applyFont="1" applyFill="1" applyBorder="1" applyAlignment="1">
      <alignment wrapText="1"/>
    </xf>
    <xf numFmtId="0" fontId="32" fillId="0" borderId="24" xfId="0" applyFont="1" applyBorder="1" applyAlignment="1">
      <alignment wrapText="1"/>
    </xf>
    <xf numFmtId="0" fontId="5" fillId="18" borderId="33" xfId="0" applyFont="1" applyFill="1" applyBorder="1" applyAlignment="1">
      <alignment vertical="center" wrapText="1"/>
    </xf>
    <xf numFmtId="0" fontId="32" fillId="19" borderId="33" xfId="0" applyFont="1" applyFill="1" applyBorder="1" applyAlignment="1">
      <alignment vertical="center" wrapText="1"/>
    </xf>
    <xf numFmtId="0" fontId="32" fillId="18" borderId="33" xfId="0" applyFont="1" applyFill="1" applyBorder="1" applyAlignment="1">
      <alignment vertical="center" wrapText="1"/>
    </xf>
    <xf numFmtId="0" fontId="32" fillId="23" borderId="33" xfId="0" applyFont="1" applyFill="1" applyBorder="1" applyAlignment="1">
      <alignment horizontal="center" vertical="center"/>
    </xf>
    <xf numFmtId="14" fontId="32" fillId="23" borderId="33" xfId="0" applyNumberFormat="1" applyFont="1" applyFill="1" applyBorder="1" applyAlignment="1">
      <alignment vertical="center"/>
    </xf>
    <xf numFmtId="0" fontId="34" fillId="2" borderId="33" xfId="0" applyFont="1" applyFill="1" applyBorder="1" applyAlignment="1">
      <alignment horizontal="center" vertical="center" wrapText="1"/>
    </xf>
    <xf numFmtId="0" fontId="32" fillId="0" borderId="25" xfId="0" applyFont="1" applyBorder="1" applyAlignment="1">
      <alignment vertical="center"/>
    </xf>
    <xf numFmtId="0" fontId="47" fillId="0" borderId="25" xfId="0" applyFont="1" applyBorder="1" applyAlignment="1">
      <alignment vertical="center" wrapText="1"/>
    </xf>
    <xf numFmtId="0" fontId="47" fillId="0" borderId="25" xfId="0" applyFont="1" applyBorder="1" applyAlignment="1">
      <alignment horizontal="left" vertical="top" wrapText="1"/>
    </xf>
    <xf numFmtId="0" fontId="32" fillId="23" borderId="25" xfId="0" applyFont="1" applyFill="1" applyBorder="1" applyAlignment="1">
      <alignment horizontal="center" vertical="center" wrapText="1"/>
    </xf>
    <xf numFmtId="0" fontId="32" fillId="18" borderId="27" xfId="0" applyFont="1" applyFill="1" applyBorder="1" applyAlignment="1">
      <alignment wrapText="1"/>
    </xf>
    <xf numFmtId="0" fontId="32" fillId="0" borderId="27" xfId="0" applyFont="1" applyBorder="1" applyAlignment="1">
      <alignment wrapText="1"/>
    </xf>
    <xf numFmtId="0" fontId="5" fillId="18" borderId="25" xfId="0" applyFont="1" applyFill="1" applyBorder="1" applyAlignment="1">
      <alignment vertical="center" wrapText="1"/>
    </xf>
    <xf numFmtId="0" fontId="32" fillId="19" borderId="25" xfId="0" applyFont="1" applyFill="1" applyBorder="1" applyAlignment="1">
      <alignment vertical="center" wrapText="1"/>
    </xf>
    <xf numFmtId="0" fontId="32" fillId="18" borderId="25" xfId="0" applyFont="1" applyFill="1" applyBorder="1" applyAlignment="1">
      <alignment vertical="center" wrapText="1"/>
    </xf>
    <xf numFmtId="0" fontId="32" fillId="23" borderId="25" xfId="0" applyFont="1" applyFill="1" applyBorder="1" applyAlignment="1">
      <alignment horizontal="center" vertical="center"/>
    </xf>
    <xf numFmtId="0" fontId="32" fillId="23" borderId="25" xfId="0" applyFont="1" applyFill="1" applyBorder="1" applyAlignment="1">
      <alignment vertical="center"/>
    </xf>
    <xf numFmtId="0" fontId="34" fillId="2" borderId="25" xfId="0" applyFont="1" applyFill="1" applyBorder="1" applyAlignment="1">
      <alignment horizontal="center" vertical="center" wrapText="1"/>
    </xf>
    <xf numFmtId="0" fontId="32" fillId="23" borderId="25" xfId="0" applyFont="1" applyFill="1" applyBorder="1" applyAlignment="1">
      <alignment vertical="center"/>
    </xf>
    <xf numFmtId="0" fontId="47" fillId="0" borderId="1" xfId="0" applyFont="1" applyBorder="1" applyAlignment="1">
      <alignment horizontal="left" vertical="top" wrapText="1"/>
    </xf>
    <xf numFmtId="0" fontId="32" fillId="23" borderId="66" xfId="0" applyFont="1" applyFill="1" applyBorder="1" applyAlignment="1">
      <alignment horizontal="center" vertical="center"/>
    </xf>
    <xf numFmtId="0" fontId="34" fillId="2" borderId="66" xfId="0" applyFont="1" applyFill="1" applyBorder="1" applyAlignment="1">
      <alignment horizontal="center" vertical="center"/>
    </xf>
    <xf numFmtId="0" fontId="32" fillId="23" borderId="66" xfId="0" applyFont="1" applyFill="1" applyBorder="1" applyAlignment="1">
      <alignment vertical="center"/>
    </xf>
    <xf numFmtId="0" fontId="32" fillId="23" borderId="25" xfId="0" applyFont="1" applyFill="1" applyBorder="1" applyAlignment="1">
      <alignment wrapText="1"/>
    </xf>
    <xf numFmtId="0" fontId="32" fillId="23" borderId="43" xfId="0" applyFont="1" applyFill="1" applyBorder="1"/>
    <xf numFmtId="0" fontId="32" fillId="0" borderId="32" xfId="0" applyFont="1" applyBorder="1" applyAlignment="1">
      <alignment vertical="center"/>
    </xf>
    <xf numFmtId="0" fontId="47" fillId="0" borderId="32" xfId="0" applyFont="1" applyBorder="1" applyAlignment="1">
      <alignment vertical="center" wrapText="1"/>
    </xf>
    <xf numFmtId="0" fontId="32" fillId="23" borderId="66" xfId="0" applyFont="1" applyFill="1" applyBorder="1" applyAlignment="1">
      <alignment vertical="center" wrapText="1"/>
    </xf>
    <xf numFmtId="0" fontId="32" fillId="23" borderId="32" xfId="0" applyFont="1" applyFill="1" applyBorder="1" applyAlignment="1">
      <alignment horizontal="center" vertical="center" wrapText="1"/>
    </xf>
    <xf numFmtId="0" fontId="5" fillId="18" borderId="32" xfId="0" applyFont="1" applyFill="1" applyBorder="1" applyAlignment="1">
      <alignment vertical="center" wrapText="1"/>
    </xf>
    <xf numFmtId="0" fontId="32" fillId="19" borderId="32" xfId="0" applyFont="1" applyFill="1" applyBorder="1" applyAlignment="1">
      <alignment vertical="center" wrapText="1"/>
    </xf>
    <xf numFmtId="0" fontId="32" fillId="18" borderId="32" xfId="0" applyFont="1" applyFill="1" applyBorder="1" applyAlignment="1">
      <alignment vertical="center" wrapText="1"/>
    </xf>
    <xf numFmtId="0" fontId="32" fillId="23" borderId="32" xfId="0" applyFont="1" applyFill="1" applyBorder="1" applyAlignment="1">
      <alignment wrapText="1"/>
    </xf>
    <xf numFmtId="0" fontId="32" fillId="23" borderId="27" xfId="0" applyFont="1" applyFill="1" applyBorder="1"/>
    <xf numFmtId="0" fontId="32" fillId="23" borderId="32" xfId="0" applyFont="1" applyFill="1" applyBorder="1" applyAlignment="1">
      <alignment vertical="center"/>
    </xf>
    <xf numFmtId="0" fontId="34" fillId="2" borderId="32" xfId="0" applyFont="1" applyFill="1" applyBorder="1" applyAlignment="1">
      <alignment horizontal="center" vertical="center" wrapText="1"/>
    </xf>
    <xf numFmtId="0" fontId="32" fillId="17" borderId="25" xfId="0" applyFont="1" applyFill="1" applyBorder="1" applyAlignment="1">
      <alignment vertical="center"/>
    </xf>
    <xf numFmtId="0" fontId="47" fillId="0" borderId="1" xfId="0" applyFont="1" applyBorder="1" applyAlignment="1">
      <alignment vertical="top" wrapText="1"/>
    </xf>
    <xf numFmtId="0" fontId="32" fillId="17" borderId="27" xfId="0" applyFont="1" applyFill="1" applyBorder="1" applyAlignment="1">
      <alignment wrapText="1"/>
    </xf>
    <xf numFmtId="0" fontId="5" fillId="17" borderId="25" xfId="0" applyFont="1" applyFill="1" applyBorder="1" applyAlignment="1">
      <alignment vertical="center" wrapText="1"/>
    </xf>
    <xf numFmtId="0" fontId="32" fillId="17" borderId="25" xfId="0" applyFont="1" applyFill="1" applyBorder="1" applyAlignment="1">
      <alignment vertical="center" wrapText="1"/>
    </xf>
    <xf numFmtId="0" fontId="32" fillId="23" borderId="1" xfId="0" applyFont="1" applyFill="1" applyBorder="1" applyAlignment="1">
      <alignment horizontal="center" vertical="center"/>
    </xf>
    <xf numFmtId="0" fontId="34" fillId="0" borderId="25" xfId="0" applyFont="1" applyBorder="1" applyAlignment="1" applyProtection="1">
      <alignment horizontal="center" vertical="center"/>
      <protection locked="0"/>
    </xf>
    <xf numFmtId="0" fontId="34" fillId="0" borderId="59" xfId="0" applyFont="1" applyBorder="1" applyAlignment="1" applyProtection="1">
      <alignment horizontal="center" vertical="center"/>
      <protection locked="0"/>
    </xf>
    <xf numFmtId="0" fontId="33" fillId="0" borderId="58"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0" fontId="33" fillId="0" borderId="40" xfId="0" applyFont="1" applyBorder="1" applyAlignment="1" applyProtection="1">
      <alignment horizontal="center" vertical="center"/>
      <protection locked="0"/>
    </xf>
    <xf numFmtId="0" fontId="32" fillId="23" borderId="25" xfId="0" applyFont="1" applyFill="1" applyBorder="1"/>
    <xf numFmtId="0" fontId="47" fillId="0" borderId="25" xfId="0" applyFont="1" applyBorder="1" applyAlignment="1">
      <alignment vertical="top" wrapText="1"/>
    </xf>
    <xf numFmtId="0" fontId="32" fillId="23" borderId="32" xfId="0" applyFont="1" applyFill="1" applyBorder="1"/>
    <xf numFmtId="0" fontId="32" fillId="23" borderId="33" xfId="0" applyFont="1" applyFill="1" applyBorder="1" applyAlignment="1">
      <alignment horizontal="center"/>
    </xf>
    <xf numFmtId="0" fontId="34" fillId="2" borderId="43" xfId="0" applyFont="1" applyFill="1" applyBorder="1" applyAlignment="1" applyProtection="1">
      <alignment horizontal="center" vertical="center"/>
      <protection locked="0"/>
    </xf>
    <xf numFmtId="0" fontId="34" fillId="2" borderId="25" xfId="0" applyFont="1" applyFill="1" applyBorder="1" applyAlignment="1" applyProtection="1">
      <alignment horizontal="center" vertical="center"/>
      <protection locked="0"/>
    </xf>
    <xf numFmtId="0" fontId="32" fillId="23" borderId="25" xfId="0" applyFont="1" applyFill="1" applyBorder="1" applyAlignment="1">
      <alignment horizontal="center"/>
    </xf>
    <xf numFmtId="0" fontId="32" fillId="17" borderId="32" xfId="0" applyFont="1" applyFill="1" applyBorder="1" applyAlignment="1">
      <alignment vertical="center"/>
    </xf>
    <xf numFmtId="0" fontId="47" fillId="0" borderId="66" xfId="0" applyFont="1" applyBorder="1" applyAlignment="1">
      <alignment vertical="top" wrapText="1"/>
    </xf>
    <xf numFmtId="0" fontId="5" fillId="17" borderId="32" xfId="0" applyFont="1" applyFill="1" applyBorder="1" applyAlignment="1">
      <alignment vertical="center" wrapText="1"/>
    </xf>
    <xf numFmtId="0" fontId="32" fillId="17" borderId="32" xfId="0" applyFont="1" applyFill="1" applyBorder="1" applyAlignment="1">
      <alignment vertical="center" wrapText="1"/>
    </xf>
    <xf numFmtId="0" fontId="32" fillId="23" borderId="66" xfId="0" applyFont="1" applyFill="1" applyBorder="1" applyAlignment="1">
      <alignment wrapText="1"/>
    </xf>
    <xf numFmtId="0" fontId="32" fillId="20" borderId="33" xfId="0" applyFont="1" applyFill="1" applyBorder="1" applyAlignment="1">
      <alignment vertical="center" wrapText="1"/>
    </xf>
    <xf numFmtId="0" fontId="32" fillId="23" borderId="1" xfId="0" applyFont="1" applyFill="1" applyBorder="1" applyAlignment="1">
      <alignment horizontal="center" vertical="center" wrapText="1"/>
    </xf>
    <xf numFmtId="0" fontId="32" fillId="20" borderId="25" xfId="0" applyFont="1" applyFill="1" applyBorder="1" applyAlignment="1">
      <alignment vertical="center" wrapText="1"/>
    </xf>
    <xf numFmtId="0" fontId="47" fillId="0" borderId="79" xfId="0" applyFont="1" applyBorder="1" applyAlignment="1">
      <alignment horizontal="center" vertical="top" wrapText="1"/>
    </xf>
    <xf numFmtId="0" fontId="47" fillId="0" borderId="25" xfId="0" applyFont="1" applyBorder="1" applyAlignment="1">
      <alignment horizontal="center" vertical="top" wrapText="1"/>
    </xf>
    <xf numFmtId="0" fontId="47" fillId="0" borderId="32" xfId="0" applyFont="1" applyBorder="1" applyAlignment="1">
      <alignment horizontal="center" vertical="top" wrapText="1"/>
    </xf>
    <xf numFmtId="0" fontId="32" fillId="20" borderId="32" xfId="0" applyFont="1" applyFill="1" applyBorder="1" applyAlignment="1">
      <alignment vertical="center" wrapText="1"/>
    </xf>
    <xf numFmtId="0" fontId="32" fillId="23" borderId="66" xfId="0" applyFont="1" applyFill="1" applyBorder="1"/>
    <xf numFmtId="0" fontId="34" fillId="14" borderId="1" xfId="0" applyFont="1" applyFill="1" applyBorder="1" applyAlignment="1" applyProtection="1">
      <alignment horizontal="center" vertical="center" wrapText="1"/>
      <protection locked="0"/>
    </xf>
    <xf numFmtId="0" fontId="45" fillId="0" borderId="1" xfId="0" applyFont="1" applyBorder="1" applyAlignment="1" applyProtection="1">
      <alignment horizontal="left" vertical="top" wrapText="1"/>
      <protection locked="0"/>
    </xf>
    <xf numFmtId="0" fontId="48" fillId="2" borderId="1" xfId="0" applyFont="1" applyFill="1" applyBorder="1" applyAlignment="1" applyProtection="1">
      <alignment horizontal="left" vertical="top" wrapText="1"/>
      <protection locked="0"/>
    </xf>
    <xf numFmtId="0" fontId="34" fillId="2" borderId="0" xfId="0" applyFont="1" applyFill="1" applyAlignment="1" applyProtection="1">
      <alignment horizontal="center" vertical="center"/>
      <protection locked="0"/>
    </xf>
    <xf numFmtId="0" fontId="34" fillId="0" borderId="1" xfId="0" applyFont="1" applyBorder="1" applyAlignment="1">
      <alignment horizontal="left" vertical="top" wrapText="1"/>
    </xf>
    <xf numFmtId="166" fontId="34" fillId="0" borderId="33" xfId="0" applyNumberFormat="1" applyFont="1" applyBorder="1" applyAlignment="1">
      <alignment horizontal="center" vertical="center"/>
    </xf>
    <xf numFmtId="166" fontId="34" fillId="0" borderId="25" xfId="0" applyNumberFormat="1" applyFont="1" applyBorder="1" applyAlignment="1">
      <alignment horizontal="center" vertical="center"/>
    </xf>
    <xf numFmtId="166" fontId="34" fillId="0" borderId="32" xfId="0" applyNumberFormat="1" applyFont="1" applyBorder="1" applyAlignment="1">
      <alignment horizontal="center" vertical="center"/>
    </xf>
    <xf numFmtId="0" fontId="34" fillId="0" borderId="1" xfId="0" applyFont="1" applyBorder="1" applyAlignment="1" applyProtection="1">
      <alignment vertical="center" wrapText="1"/>
      <protection locked="0"/>
    </xf>
    <xf numFmtId="9" fontId="34" fillId="0" borderId="1" xfId="0" applyNumberFormat="1" applyFont="1" applyBorder="1" applyAlignment="1">
      <alignment horizontal="center" vertical="center"/>
    </xf>
    <xf numFmtId="4" fontId="44" fillId="0" borderId="33" xfId="0" applyNumberFormat="1" applyFont="1" applyBorder="1" applyAlignment="1" applyProtection="1">
      <alignment horizontal="center" vertical="center" wrapText="1"/>
      <protection locked="0"/>
    </xf>
    <xf numFmtId="0" fontId="34" fillId="2" borderId="28" xfId="0" applyFont="1" applyFill="1" applyBorder="1" applyAlignment="1" applyProtection="1">
      <alignment horizontal="center" vertical="center"/>
      <protection locked="0"/>
    </xf>
    <xf numFmtId="4" fontId="34" fillId="0" borderId="25" xfId="0" applyNumberFormat="1" applyFont="1" applyBorder="1" applyAlignment="1" applyProtection="1">
      <alignment horizontal="center" vertical="center" wrapText="1"/>
      <protection locked="0"/>
    </xf>
    <xf numFmtId="0" fontId="34" fillId="2" borderId="40" xfId="0" applyFont="1" applyFill="1" applyBorder="1" applyAlignment="1" applyProtection="1">
      <alignment horizontal="center" vertical="center"/>
      <protection locked="0"/>
    </xf>
    <xf numFmtId="0" fontId="49" fillId="0" borderId="1" xfId="0" applyFont="1" applyBorder="1" applyAlignment="1" applyProtection="1">
      <alignment vertical="top" wrapText="1"/>
      <protection locked="0"/>
    </xf>
    <xf numFmtId="9" fontId="34" fillId="0" borderId="33" xfId="7" applyFont="1" applyFill="1" applyBorder="1" applyAlignment="1">
      <alignment horizontal="center" vertical="center"/>
    </xf>
    <xf numFmtId="9" fontId="34" fillId="0" borderId="25" xfId="7" applyFont="1" applyFill="1" applyBorder="1" applyAlignment="1">
      <alignment horizontal="center" vertical="center"/>
    </xf>
    <xf numFmtId="9" fontId="34" fillId="0" borderId="32" xfId="7" applyFont="1" applyFill="1" applyBorder="1" applyAlignment="1">
      <alignment horizontal="center" vertical="center"/>
    </xf>
    <xf numFmtId="0" fontId="34" fillId="0" borderId="1" xfId="0" quotePrefix="1" applyFont="1" applyBorder="1" applyAlignment="1" applyProtection="1">
      <alignment horizontal="center" vertical="center" wrapText="1"/>
      <protection locked="0"/>
    </xf>
    <xf numFmtId="0" fontId="34" fillId="0" borderId="33" xfId="0" quotePrefix="1" applyFont="1" applyBorder="1" applyAlignment="1" applyProtection="1">
      <alignment horizontal="center" vertical="center" wrapText="1"/>
      <protection locked="0"/>
    </xf>
    <xf numFmtId="2" fontId="34" fillId="2" borderId="33" xfId="0" applyNumberFormat="1" applyFont="1" applyFill="1" applyBorder="1" applyAlignment="1">
      <alignment horizontal="center" vertical="center" wrapText="1"/>
    </xf>
    <xf numFmtId="0" fontId="34" fillId="6" borderId="33" xfId="0" applyFont="1" applyFill="1" applyBorder="1" applyAlignment="1">
      <alignment horizontal="center" vertical="center" wrapText="1"/>
    </xf>
    <xf numFmtId="14" fontId="34" fillId="2" borderId="33" xfId="0" applyNumberFormat="1" applyFont="1" applyFill="1" applyBorder="1" applyAlignment="1" applyProtection="1">
      <alignment horizontal="center" vertical="center" wrapText="1"/>
      <protection locked="0"/>
    </xf>
    <xf numFmtId="4" fontId="34" fillId="2" borderId="33" xfId="0" applyNumberFormat="1" applyFont="1" applyFill="1" applyBorder="1" applyAlignment="1" applyProtection="1">
      <alignment horizontal="center" vertical="center" wrapText="1"/>
      <protection locked="0"/>
    </xf>
    <xf numFmtId="0" fontId="34" fillId="0" borderId="25" xfId="0" quotePrefix="1" applyFont="1" applyBorder="1" applyAlignment="1" applyProtection="1">
      <alignment horizontal="center" vertical="center" wrapText="1"/>
      <protection locked="0"/>
    </xf>
    <xf numFmtId="2" fontId="34" fillId="2" borderId="25" xfId="0" applyNumberFormat="1" applyFont="1" applyFill="1" applyBorder="1" applyAlignment="1">
      <alignment horizontal="center" vertical="center" wrapText="1"/>
    </xf>
    <xf numFmtId="0" fontId="34" fillId="6" borderId="25" xfId="0" applyFont="1" applyFill="1" applyBorder="1" applyAlignment="1">
      <alignment horizontal="center" vertical="center" wrapText="1"/>
    </xf>
    <xf numFmtId="14" fontId="34" fillId="2" borderId="25" xfId="0" applyNumberFormat="1" applyFont="1" applyFill="1" applyBorder="1" applyAlignment="1" applyProtection="1">
      <alignment horizontal="center" vertical="center" wrapText="1"/>
      <protection locked="0"/>
    </xf>
    <xf numFmtId="4" fontId="34" fillId="2" borderId="25" xfId="0" applyNumberFormat="1" applyFont="1" applyFill="1" applyBorder="1" applyAlignment="1" applyProtection="1">
      <alignment horizontal="center" vertical="center" wrapText="1"/>
      <protection locked="0"/>
    </xf>
    <xf numFmtId="0" fontId="34" fillId="0" borderId="32" xfId="0" quotePrefix="1" applyFont="1" applyBorder="1" applyAlignment="1" applyProtection="1">
      <alignment horizontal="center" vertical="center" wrapText="1"/>
      <protection locked="0"/>
    </xf>
    <xf numFmtId="2" fontId="34" fillId="2" borderId="32" xfId="0" applyNumberFormat="1" applyFont="1" applyFill="1" applyBorder="1" applyAlignment="1">
      <alignment horizontal="center" vertical="center" wrapText="1"/>
    </xf>
    <xf numFmtId="14" fontId="34" fillId="2" borderId="32" xfId="0" applyNumberFormat="1" applyFont="1" applyFill="1" applyBorder="1" applyAlignment="1" applyProtection="1">
      <alignment horizontal="center" vertical="center" wrapText="1"/>
      <protection locked="0"/>
    </xf>
    <xf numFmtId="4" fontId="34" fillId="2" borderId="32" xfId="0" applyNumberFormat="1" applyFont="1" applyFill="1" applyBorder="1" applyAlignment="1" applyProtection="1">
      <alignment horizontal="center" vertical="center" wrapText="1"/>
      <protection locked="0"/>
    </xf>
    <xf numFmtId="14" fontId="34" fillId="2" borderId="33" xfId="0" applyNumberFormat="1" applyFont="1" applyFill="1" applyBorder="1" applyAlignment="1" applyProtection="1">
      <alignment horizontal="center" vertical="center"/>
      <protection locked="0"/>
    </xf>
    <xf numFmtId="0" fontId="45" fillId="0" borderId="25" xfId="0" applyFont="1" applyBorder="1" applyAlignment="1" applyProtection="1">
      <alignment horizontal="left" vertical="top" wrapText="1"/>
      <protection locked="0"/>
    </xf>
    <xf numFmtId="0" fontId="45" fillId="0" borderId="32" xfId="0" applyFont="1" applyBorder="1" applyAlignment="1" applyProtection="1">
      <alignment horizontal="left" vertical="top" wrapText="1"/>
      <protection locked="0"/>
    </xf>
    <xf numFmtId="0" fontId="34" fillId="0" borderId="1" xfId="0" applyFont="1" applyBorder="1" applyAlignment="1">
      <alignment horizontal="left" vertical="center" wrapText="1"/>
    </xf>
    <xf numFmtId="1"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4" fillId="0" borderId="0" xfId="0" applyFont="1" applyProtection="1">
      <protection locked="0"/>
    </xf>
    <xf numFmtId="0" fontId="34" fillId="0" borderId="1" xfId="0" applyFont="1" applyBorder="1" applyAlignment="1">
      <alignment vertical="center" wrapText="1"/>
    </xf>
    <xf numFmtId="0" fontId="34" fillId="14" borderId="33" xfId="0" applyFont="1" applyFill="1" applyBorder="1" applyAlignment="1">
      <alignment horizontal="center" vertical="center" wrapText="1"/>
    </xf>
    <xf numFmtId="2" fontId="34" fillId="2" borderId="1" xfId="0" applyNumberFormat="1" applyFont="1" applyFill="1" applyBorder="1" applyAlignment="1" applyProtection="1">
      <alignment horizontal="left" vertical="center" wrapText="1"/>
      <protection locked="0"/>
    </xf>
    <xf numFmtId="0" fontId="34" fillId="14" borderId="25" xfId="0" applyFont="1" applyFill="1" applyBorder="1" applyAlignment="1">
      <alignment horizontal="center" vertical="center" wrapText="1"/>
    </xf>
    <xf numFmtId="1" fontId="34" fillId="2" borderId="33" xfId="0" applyNumberFormat="1" applyFont="1" applyFill="1" applyBorder="1" applyAlignment="1">
      <alignment horizontal="center" vertical="center"/>
    </xf>
    <xf numFmtId="1" fontId="34" fillId="2" borderId="25" xfId="0" applyNumberFormat="1" applyFont="1" applyFill="1" applyBorder="1" applyAlignment="1">
      <alignment horizontal="center" vertical="center"/>
    </xf>
    <xf numFmtId="0" fontId="34" fillId="0" borderId="33" xfId="0" applyFont="1" applyBorder="1" applyAlignment="1">
      <alignment horizontal="left" vertical="top" wrapText="1"/>
    </xf>
    <xf numFmtId="0" fontId="34" fillId="2" borderId="1" xfId="0" applyFont="1" applyFill="1" applyBorder="1" applyAlignment="1">
      <alignment horizontal="center" vertical="center"/>
    </xf>
    <xf numFmtId="0" fontId="34" fillId="2" borderId="1" xfId="0" applyFont="1" applyFill="1" applyBorder="1" applyAlignment="1" applyProtection="1">
      <alignment horizontal="center" vertical="center"/>
      <protection locked="0"/>
    </xf>
    <xf numFmtId="0" fontId="34" fillId="2" borderId="1" xfId="0" applyFont="1" applyFill="1" applyBorder="1" applyAlignment="1" applyProtection="1">
      <alignment horizontal="left" vertical="top" wrapText="1"/>
      <protection locked="0"/>
    </xf>
    <xf numFmtId="0" fontId="34" fillId="2" borderId="1" xfId="0" applyFont="1" applyFill="1" applyBorder="1" applyAlignment="1" applyProtection="1">
      <alignment vertical="center" wrapText="1"/>
      <protection locked="0"/>
    </xf>
    <xf numFmtId="2" fontId="34" fillId="2" borderId="1" xfId="0" applyNumberFormat="1" applyFont="1" applyFill="1" applyBorder="1" applyAlignment="1" applyProtection="1">
      <alignment vertical="center" wrapText="1"/>
      <protection locked="0"/>
    </xf>
    <xf numFmtId="0" fontId="34" fillId="14" borderId="33" xfId="0" applyFont="1" applyFill="1" applyBorder="1" applyAlignment="1">
      <alignment vertical="center" wrapText="1"/>
    </xf>
    <xf numFmtId="0" fontId="34" fillId="2" borderId="33" xfId="0" applyFont="1" applyFill="1" applyBorder="1" applyAlignment="1" applyProtection="1">
      <alignment vertical="center" wrapText="1"/>
      <protection locked="0"/>
    </xf>
    <xf numFmtId="2" fontId="34" fillId="2" borderId="33" xfId="0" applyNumberFormat="1" applyFont="1" applyFill="1" applyBorder="1" applyAlignment="1" applyProtection="1">
      <alignment vertical="center" wrapText="1"/>
      <protection locked="0"/>
    </xf>
    <xf numFmtId="2" fontId="34" fillId="2" borderId="33" xfId="0" applyNumberFormat="1" applyFont="1" applyFill="1" applyBorder="1" applyAlignment="1" applyProtection="1">
      <alignment horizontal="left" vertical="center" wrapText="1"/>
      <protection locked="0"/>
    </xf>
    <xf numFmtId="2" fontId="34" fillId="2" borderId="25" xfId="0" applyNumberFormat="1" applyFont="1" applyFill="1" applyBorder="1" applyAlignment="1" applyProtection="1">
      <alignment horizontal="left" vertical="center" wrapText="1"/>
      <protection locked="0"/>
    </xf>
    <xf numFmtId="2" fontId="34" fillId="2" borderId="32" xfId="0" applyNumberFormat="1" applyFont="1" applyFill="1" applyBorder="1" applyAlignment="1" applyProtection="1">
      <alignment horizontal="left" vertical="center" wrapText="1"/>
      <protection locked="0"/>
    </xf>
    <xf numFmtId="0" fontId="34" fillId="6" borderId="0" xfId="0" applyFont="1" applyFill="1" applyAlignment="1" applyProtection="1">
      <alignment horizontal="center" vertical="center"/>
      <protection locked="0"/>
    </xf>
    <xf numFmtId="0" fontId="34" fillId="6" borderId="40" xfId="0" applyFont="1" applyFill="1" applyBorder="1" applyAlignment="1" applyProtection="1">
      <alignment horizontal="center" vertical="center"/>
      <protection locked="0"/>
    </xf>
    <xf numFmtId="0" fontId="47" fillId="0" borderId="33" xfId="0" applyFont="1" applyBorder="1" applyAlignment="1">
      <alignment wrapText="1"/>
    </xf>
    <xf numFmtId="9" fontId="34" fillId="2" borderId="1" xfId="0" applyNumberFormat="1" applyFont="1" applyFill="1" applyBorder="1" applyAlignment="1">
      <alignment horizontal="center" vertical="center"/>
    </xf>
    <xf numFmtId="4" fontId="34" fillId="2" borderId="1" xfId="0" applyNumberFormat="1" applyFont="1" applyFill="1" applyBorder="1" applyAlignment="1" applyProtection="1">
      <alignment vertical="top" wrapText="1"/>
      <protection locked="0"/>
    </xf>
    <xf numFmtId="0" fontId="32" fillId="2" borderId="33" xfId="0" applyFont="1" applyFill="1" applyBorder="1" applyAlignment="1">
      <alignment vertical="top" wrapText="1"/>
    </xf>
    <xf numFmtId="0" fontId="34" fillId="2" borderId="0" xfId="0" applyFont="1" applyFill="1" applyAlignment="1" applyProtection="1">
      <alignment vertical="center"/>
      <protection locked="0"/>
    </xf>
    <xf numFmtId="0" fontId="47" fillId="0" borderId="25" xfId="0" applyFont="1" applyBorder="1" applyAlignment="1">
      <alignment wrapText="1"/>
    </xf>
    <xf numFmtId="0" fontId="34" fillId="0" borderId="1" xfId="0" applyFont="1" applyBorder="1" applyAlignment="1">
      <alignment vertical="top" wrapText="1"/>
    </xf>
    <xf numFmtId="0" fontId="32" fillId="2" borderId="25" xfId="0" applyFont="1" applyFill="1" applyBorder="1" applyAlignment="1">
      <alignment vertical="top" wrapText="1"/>
    </xf>
    <xf numFmtId="0" fontId="34" fillId="0" borderId="25" xfId="0" applyFont="1" applyBorder="1" applyAlignment="1">
      <alignment horizontal="center" vertical="top" wrapText="1"/>
    </xf>
    <xf numFmtId="0" fontId="47" fillId="0" borderId="32" xfId="0" applyFont="1" applyBorder="1" applyAlignment="1">
      <alignment wrapText="1"/>
    </xf>
    <xf numFmtId="0" fontId="32" fillId="2" borderId="32" xfId="0" applyFont="1" applyFill="1" applyBorder="1" applyAlignment="1">
      <alignment vertical="top" wrapText="1"/>
    </xf>
    <xf numFmtId="0" fontId="47" fillId="0" borderId="66" xfId="0" applyFont="1" applyBorder="1" applyAlignment="1">
      <alignment wrapText="1"/>
    </xf>
    <xf numFmtId="0" fontId="34" fillId="0" borderId="32" xfId="0" applyFont="1" applyBorder="1" applyAlignment="1">
      <alignment horizontal="center" vertical="top" wrapText="1"/>
    </xf>
    <xf numFmtId="4" fontId="44" fillId="2" borderId="33" xfId="0" applyNumberFormat="1" applyFont="1" applyFill="1" applyBorder="1" applyAlignment="1" applyProtection="1">
      <alignment horizontal="center" vertical="top" wrapText="1"/>
      <protection locked="0"/>
    </xf>
    <xf numFmtId="0" fontId="34" fillId="6" borderId="0" xfId="0" applyFont="1" applyFill="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2" borderId="0" xfId="0" applyFont="1" applyFill="1" applyAlignment="1" applyProtection="1">
      <alignment horizontal="center" vertical="center" wrapText="1"/>
      <protection locked="0"/>
    </xf>
    <xf numFmtId="0" fontId="34" fillId="2" borderId="0" xfId="0" applyFont="1" applyFill="1" applyAlignment="1" applyProtection="1">
      <alignment horizontal="left" vertical="center" wrapText="1"/>
      <protection locked="0"/>
    </xf>
    <xf numFmtId="1" fontId="34" fillId="2" borderId="0" xfId="0" applyNumberFormat="1" applyFont="1" applyFill="1" applyAlignment="1" applyProtection="1">
      <alignment horizontal="left" vertical="center" wrapText="1"/>
      <protection locked="0"/>
    </xf>
    <xf numFmtId="0" fontId="50" fillId="2" borderId="5" xfId="6" applyFont="1" applyFill="1" applyBorder="1" applyAlignment="1">
      <alignment vertical="center" wrapText="1"/>
    </xf>
    <xf numFmtId="0" fontId="50" fillId="2" borderId="10" xfId="6" applyFont="1" applyFill="1" applyBorder="1" applyAlignment="1">
      <alignment vertical="center" wrapText="1"/>
    </xf>
    <xf numFmtId="0" fontId="31" fillId="2" borderId="0" xfId="6" applyFont="1" applyFill="1"/>
    <xf numFmtId="0" fontId="50" fillId="2" borderId="7" xfId="6" applyFont="1" applyFill="1" applyBorder="1" applyAlignment="1">
      <alignment horizontal="center" vertical="center" wrapText="1"/>
    </xf>
    <xf numFmtId="0" fontId="50" fillId="2" borderId="0" xfId="6" applyFont="1" applyFill="1" applyAlignment="1">
      <alignment horizontal="center" vertical="center" wrapText="1"/>
    </xf>
    <xf numFmtId="0" fontId="41" fillId="8" borderId="5" xfId="6" applyFont="1" applyFill="1" applyBorder="1" applyAlignment="1">
      <alignment horizontal="center" vertical="center" wrapText="1"/>
    </xf>
    <xf numFmtId="0" fontId="41" fillId="8" borderId="10" xfId="6" applyFont="1" applyFill="1" applyBorder="1" applyAlignment="1">
      <alignment horizontal="center" vertical="center" wrapText="1"/>
    </xf>
    <xf numFmtId="0" fontId="41" fillId="8" borderId="6" xfId="6" applyFont="1" applyFill="1" applyBorder="1" applyAlignment="1">
      <alignment horizontal="center" vertical="center" wrapText="1"/>
    </xf>
    <xf numFmtId="0" fontId="50" fillId="8" borderId="7" xfId="6" applyFont="1" applyFill="1" applyBorder="1" applyAlignment="1">
      <alignment horizontal="center" vertical="center" wrapText="1"/>
    </xf>
    <xf numFmtId="0" fontId="50" fillId="8" borderId="0" xfId="6" applyFont="1" applyFill="1" applyAlignment="1">
      <alignment horizontal="center" vertical="center" wrapText="1"/>
    </xf>
    <xf numFmtId="0" fontId="50" fillId="8" borderId="48" xfId="6" applyFont="1" applyFill="1" applyBorder="1" applyAlignment="1">
      <alignment horizontal="center" vertical="center" wrapText="1"/>
    </xf>
    <xf numFmtId="0" fontId="31" fillId="7" borderId="8" xfId="6" applyFont="1" applyFill="1" applyBorder="1" applyAlignment="1">
      <alignment horizontal="center" vertical="top" wrapText="1"/>
    </xf>
    <xf numFmtId="0" fontId="31" fillId="7" borderId="11" xfId="6" applyFont="1" applyFill="1" applyBorder="1" applyAlignment="1">
      <alignment horizontal="center" vertical="top" wrapText="1"/>
    </xf>
    <xf numFmtId="0" fontId="31" fillId="7" borderId="9" xfId="6" applyFont="1" applyFill="1" applyBorder="1" applyAlignment="1">
      <alignment horizontal="center" vertical="top" wrapText="1"/>
    </xf>
    <xf numFmtId="0" fontId="5" fillId="8" borderId="51" xfId="6" applyFont="1" applyFill="1" applyBorder="1" applyAlignment="1">
      <alignment horizontal="center" vertical="center" wrapText="1"/>
    </xf>
    <xf numFmtId="0" fontId="5" fillId="8" borderId="49" xfId="6" applyFont="1" applyFill="1" applyBorder="1" applyAlignment="1">
      <alignment horizontal="center" vertical="center" wrapText="1"/>
    </xf>
    <xf numFmtId="0" fontId="5" fillId="8" borderId="50" xfId="6" applyFont="1" applyFill="1" applyBorder="1" applyAlignment="1">
      <alignment horizontal="center" vertical="center" wrapText="1"/>
    </xf>
    <xf numFmtId="0" fontId="5" fillId="8" borderId="2" xfId="6" applyFont="1" applyFill="1" applyBorder="1" applyAlignment="1">
      <alignment horizontal="center" vertical="center" wrapText="1"/>
    </xf>
    <xf numFmtId="0" fontId="5" fillId="8" borderId="3" xfId="6" applyFont="1" applyFill="1" applyBorder="1" applyAlignment="1">
      <alignment horizontal="center" vertical="center" wrapText="1"/>
    </xf>
    <xf numFmtId="0" fontId="5" fillId="8" borderId="4" xfId="6" applyFont="1" applyFill="1" applyBorder="1" applyAlignment="1">
      <alignment horizontal="center" vertical="center" wrapText="1"/>
    </xf>
    <xf numFmtId="0" fontId="50" fillId="7" borderId="1" xfId="1" applyFont="1" applyFill="1" applyBorder="1" applyAlignment="1">
      <alignment horizontal="center" vertical="center"/>
    </xf>
    <xf numFmtId="0" fontId="15" fillId="7" borderId="20" xfId="1" applyFont="1" applyFill="1" applyBorder="1" applyAlignment="1">
      <alignment horizontal="center" vertical="center" wrapText="1"/>
    </xf>
    <xf numFmtId="0" fontId="5" fillId="8" borderId="2" xfId="6" applyFont="1" applyFill="1" applyBorder="1" applyAlignment="1">
      <alignment horizontal="center" vertical="center"/>
    </xf>
    <xf numFmtId="0" fontId="5" fillId="8" borderId="47" xfId="6" applyFont="1" applyFill="1" applyBorder="1" applyAlignment="1">
      <alignment horizontal="center" vertical="center"/>
    </xf>
    <xf numFmtId="0" fontId="5" fillId="8" borderId="47" xfId="6" applyFont="1" applyFill="1" applyBorder="1" applyAlignment="1">
      <alignment horizontal="center" vertical="center" wrapText="1"/>
    </xf>
    <xf numFmtId="0" fontId="15" fillId="7" borderId="33" xfId="1" applyFont="1" applyFill="1" applyBorder="1" applyAlignment="1">
      <alignment horizontal="center" vertical="center" wrapText="1"/>
    </xf>
    <xf numFmtId="0" fontId="15" fillId="7" borderId="44" xfId="1" applyFont="1" applyFill="1" applyBorder="1" applyAlignment="1">
      <alignment horizontal="center" vertical="center" wrapText="1"/>
    </xf>
    <xf numFmtId="0" fontId="33" fillId="0" borderId="1" xfId="0" applyFont="1" applyBorder="1" applyAlignment="1">
      <alignment horizontal="center" vertical="center"/>
    </xf>
    <xf numFmtId="0" fontId="51" fillId="0" borderId="24" xfId="0" applyFont="1" applyBorder="1" applyAlignment="1">
      <alignment horizontal="center" vertical="center" wrapText="1"/>
    </xf>
    <xf numFmtId="0" fontId="33" fillId="2" borderId="1" xfId="0" applyFont="1" applyFill="1" applyBorder="1" applyAlignment="1">
      <alignment horizontal="justify" vertical="center" wrapText="1"/>
    </xf>
    <xf numFmtId="0" fontId="51" fillId="0" borderId="64" xfId="0" applyFont="1" applyBorder="1" applyAlignment="1">
      <alignment horizontal="center" vertical="center" wrapText="1"/>
    </xf>
    <xf numFmtId="0" fontId="51" fillId="0" borderId="65" xfId="0" applyFont="1" applyBorder="1" applyAlignment="1">
      <alignment horizontal="center" vertical="center" wrapText="1"/>
    </xf>
    <xf numFmtId="9" fontId="51" fillId="2" borderId="32" xfId="6" applyNumberFormat="1" applyFont="1" applyFill="1" applyBorder="1" applyAlignment="1">
      <alignment horizontal="center" vertical="center" wrapText="1"/>
    </xf>
    <xf numFmtId="9" fontId="34" fillId="0" borderId="1" xfId="0" applyNumberFormat="1" applyFont="1" applyBorder="1" applyAlignment="1">
      <alignment horizontal="center" vertical="center"/>
    </xf>
    <xf numFmtId="0" fontId="15" fillId="7" borderId="31" xfId="1" applyFont="1" applyFill="1" applyBorder="1" applyAlignment="1">
      <alignment horizontal="center" vertical="center" wrapText="1"/>
    </xf>
    <xf numFmtId="0" fontId="15" fillId="7" borderId="0" xfId="1" applyFont="1" applyFill="1" applyAlignment="1">
      <alignment horizontal="center" vertical="center" wrapText="1"/>
    </xf>
    <xf numFmtId="0" fontId="51" fillId="0" borderId="1" xfId="0" applyFont="1" applyBorder="1" applyAlignment="1">
      <alignment horizontal="center" vertical="center" wrapText="1"/>
    </xf>
    <xf numFmtId="0" fontId="51" fillId="0" borderId="24" xfId="0" applyFont="1" applyBorder="1" applyAlignment="1">
      <alignment wrapText="1"/>
    </xf>
    <xf numFmtId="0" fontId="31" fillId="0" borderId="0" xfId="6" applyFont="1"/>
    <xf numFmtId="0" fontId="51" fillId="0" borderId="32"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7" xfId="0" applyFont="1" applyBorder="1" applyAlignment="1">
      <alignment wrapText="1"/>
    </xf>
    <xf numFmtId="0" fontId="51" fillId="0" borderId="27" xfId="0" quotePrefix="1" applyFont="1" applyBorder="1" applyAlignment="1">
      <alignment horizontal="center" vertical="center" wrapText="1"/>
    </xf>
    <xf numFmtId="9" fontId="51" fillId="2" borderId="1" xfId="6" applyNumberFormat="1" applyFont="1" applyFill="1" applyBorder="1" applyAlignment="1">
      <alignment horizontal="center" vertical="center" wrapText="1"/>
    </xf>
    <xf numFmtId="9" fontId="34" fillId="2" borderId="1" xfId="0" applyNumberFormat="1" applyFont="1" applyFill="1" applyBorder="1" applyAlignment="1">
      <alignment horizontal="center" vertical="center"/>
    </xf>
    <xf numFmtId="0" fontId="51" fillId="2" borderId="1" xfId="6" applyFont="1" applyFill="1" applyBorder="1" applyAlignment="1">
      <alignment horizontal="center" vertical="center" wrapText="1"/>
    </xf>
    <xf numFmtId="0" fontId="51" fillId="0" borderId="85"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61" xfId="0" applyFont="1" applyBorder="1" applyAlignment="1">
      <alignment horizontal="center" vertical="center" wrapText="1"/>
    </xf>
    <xf numFmtId="0" fontId="51" fillId="0" borderId="65" xfId="0" applyFont="1" applyBorder="1" applyAlignment="1">
      <alignment horizontal="center" vertical="center" wrapText="1"/>
    </xf>
    <xf numFmtId="0" fontId="14" fillId="2" borderId="33" xfId="6" applyFont="1" applyFill="1" applyBorder="1" applyAlignment="1">
      <alignment horizontal="left" vertical="center" wrapText="1"/>
    </xf>
    <xf numFmtId="0" fontId="31" fillId="0" borderId="97" xfId="6" applyFont="1" applyBorder="1" applyAlignment="1">
      <alignment horizontal="center" wrapText="1"/>
    </xf>
    <xf numFmtId="0" fontId="31" fillId="0" borderId="96" xfId="6" applyFont="1" applyBorder="1" applyAlignment="1">
      <alignment horizontal="center" wrapText="1"/>
    </xf>
    <xf numFmtId="0" fontId="51" fillId="0" borderId="31" xfId="0" applyFont="1" applyBorder="1" applyAlignment="1">
      <alignment horizontal="center" vertical="center" wrapText="1"/>
    </xf>
    <xf numFmtId="0" fontId="51" fillId="0" borderId="33" xfId="0" applyFont="1" applyBorder="1" applyAlignment="1">
      <alignment horizontal="center" vertical="center" wrapText="1"/>
    </xf>
    <xf numFmtId="49" fontId="14" fillId="2" borderId="33" xfId="6" applyNumberFormat="1" applyFont="1" applyFill="1" applyBorder="1" applyAlignment="1">
      <alignment horizontal="left" vertical="center" wrapText="1"/>
    </xf>
    <xf numFmtId="0" fontId="14" fillId="2" borderId="1" xfId="6" applyFont="1" applyFill="1" applyBorder="1" applyAlignment="1">
      <alignment horizontal="left" vertical="center" wrapText="1"/>
    </xf>
    <xf numFmtId="0" fontId="31" fillId="0" borderId="1" xfId="6" applyFont="1" applyBorder="1" applyAlignment="1">
      <alignment horizontal="center" vertical="center" wrapText="1"/>
    </xf>
    <xf numFmtId="0" fontId="33" fillId="0" borderId="1" xfId="0" applyFont="1" applyBorder="1" applyAlignment="1">
      <alignment horizontal="center" vertical="center" wrapText="1"/>
    </xf>
    <xf numFmtId="49" fontId="14" fillId="2" borderId="1" xfId="6" applyNumberFormat="1" applyFont="1" applyFill="1" applyBorder="1" applyAlignment="1">
      <alignment horizontal="left" vertical="center" wrapText="1"/>
    </xf>
    <xf numFmtId="0" fontId="43" fillId="0" borderId="0" xfId="0" applyFont="1" applyAlignment="1">
      <alignment horizontal="center" vertical="center"/>
    </xf>
    <xf numFmtId="0" fontId="43" fillId="0" borderId="0" xfId="0" applyFont="1" applyAlignment="1">
      <alignment vertical="center"/>
    </xf>
    <xf numFmtId="0" fontId="43" fillId="0" borderId="0" xfId="0" applyFont="1" applyAlignment="1">
      <alignment vertical="center" wrapText="1"/>
    </xf>
    <xf numFmtId="0" fontId="43" fillId="2" borderId="0" xfId="0" applyFont="1" applyFill="1" applyAlignment="1">
      <alignment vertical="center" wrapText="1"/>
    </xf>
    <xf numFmtId="0" fontId="43" fillId="0" borderId="0" xfId="0" applyFont="1" applyAlignment="1">
      <alignment horizontal="center" vertical="center" wrapText="1"/>
    </xf>
    <xf numFmtId="0" fontId="43" fillId="8" borderId="0" xfId="0" applyFont="1" applyFill="1" applyAlignment="1">
      <alignment horizontal="center" vertical="center" wrapText="1"/>
    </xf>
    <xf numFmtId="0" fontId="43" fillId="8" borderId="0" xfId="0" applyFont="1" applyFill="1" applyAlignment="1">
      <alignment wrapText="1"/>
    </xf>
    <xf numFmtId="0" fontId="43" fillId="8" borderId="0" xfId="0" applyFont="1" applyFill="1"/>
    <xf numFmtId="0" fontId="43" fillId="0" borderId="0" xfId="0" applyFont="1"/>
    <xf numFmtId="0" fontId="42" fillId="7" borderId="15" xfId="1" applyFont="1" applyFill="1" applyBorder="1" applyAlignment="1">
      <alignment horizontal="center"/>
    </xf>
    <xf numFmtId="0" fontId="42" fillId="7" borderId="18" xfId="1" applyFont="1" applyFill="1" applyBorder="1" applyAlignment="1">
      <alignment horizontal="center"/>
    </xf>
    <xf numFmtId="0" fontId="42" fillId="7" borderId="30" xfId="1" applyFont="1" applyFill="1" applyBorder="1" applyAlignment="1">
      <alignment horizontal="center"/>
    </xf>
    <xf numFmtId="0" fontId="42" fillId="7" borderId="19" xfId="1" applyFont="1" applyFill="1" applyBorder="1" applyAlignment="1">
      <alignment horizontal="center"/>
    </xf>
    <xf numFmtId="0" fontId="43" fillId="7" borderId="45" xfId="1" applyFont="1" applyFill="1" applyBorder="1" applyAlignment="1">
      <alignment horizontal="center" vertical="center" wrapText="1"/>
    </xf>
    <xf numFmtId="0" fontId="42" fillId="8" borderId="33" xfId="1" applyFont="1" applyFill="1" applyBorder="1" applyAlignment="1">
      <alignment horizontal="center" vertical="center"/>
    </xf>
    <xf numFmtId="0" fontId="42" fillId="8" borderId="28" xfId="1" applyFont="1" applyFill="1" applyBorder="1" applyAlignment="1">
      <alignment horizontal="center" vertical="center"/>
    </xf>
    <xf numFmtId="0" fontId="42" fillId="8" borderId="5" xfId="1" applyFont="1" applyFill="1" applyBorder="1" applyAlignment="1">
      <alignment horizontal="center"/>
    </xf>
    <xf numFmtId="0" fontId="42" fillId="8" borderId="10" xfId="1" applyFont="1" applyFill="1" applyBorder="1" applyAlignment="1">
      <alignment horizontal="center"/>
    </xf>
    <xf numFmtId="0" fontId="42" fillId="8" borderId="6" xfId="1" applyFont="1" applyFill="1" applyBorder="1" applyAlignment="1">
      <alignment horizontal="center"/>
    </xf>
    <xf numFmtId="0" fontId="42" fillId="7" borderId="54" xfId="1" applyFont="1" applyFill="1" applyBorder="1"/>
    <xf numFmtId="0" fontId="42" fillId="7" borderId="2" xfId="1" applyFont="1" applyFill="1" applyBorder="1" applyAlignment="1">
      <alignment horizontal="center" vertical="center" wrapText="1"/>
    </xf>
    <xf numFmtId="0" fontId="42" fillId="7" borderId="51" xfId="1" applyFont="1" applyFill="1" applyBorder="1" applyAlignment="1">
      <alignment horizontal="center" vertical="center"/>
    </xf>
    <xf numFmtId="0" fontId="42" fillId="7" borderId="50" xfId="1" applyFont="1" applyFill="1" applyBorder="1" applyAlignment="1">
      <alignment horizontal="center" vertical="center"/>
    </xf>
    <xf numFmtId="0" fontId="42" fillId="7" borderId="3" xfId="1" applyFont="1" applyFill="1" applyBorder="1" applyAlignment="1">
      <alignment horizontal="center" vertical="center" wrapText="1"/>
    </xf>
    <xf numFmtId="0" fontId="42" fillId="7" borderId="47" xfId="1" applyFont="1" applyFill="1" applyBorder="1" applyAlignment="1">
      <alignment horizontal="center" vertical="center" wrapText="1"/>
    </xf>
    <xf numFmtId="0" fontId="15" fillId="8" borderId="17" xfId="1" applyFont="1" applyFill="1" applyBorder="1" applyAlignment="1">
      <alignment horizontal="center" vertical="center" wrapText="1"/>
    </xf>
    <xf numFmtId="0" fontId="15" fillId="8" borderId="21" xfId="1" applyFont="1" applyFill="1" applyBorder="1" applyAlignment="1">
      <alignment horizontal="center" vertical="center" wrapText="1"/>
    </xf>
    <xf numFmtId="0" fontId="15" fillId="8" borderId="22" xfId="1" applyFont="1" applyFill="1" applyBorder="1" applyAlignment="1">
      <alignment horizontal="center" vertical="center" wrapText="1"/>
    </xf>
    <xf numFmtId="0" fontId="42" fillId="7" borderId="91" xfId="1" applyFont="1" applyFill="1" applyBorder="1" applyAlignment="1">
      <alignment horizontal="center" vertical="center" wrapText="1"/>
    </xf>
    <xf numFmtId="0" fontId="31" fillId="0" borderId="72" xfId="0" applyFont="1" applyBorder="1" applyAlignment="1">
      <alignment horizontal="center" vertical="center" wrapText="1"/>
    </xf>
    <xf numFmtId="0" fontId="31" fillId="0" borderId="73" xfId="0" applyFont="1" applyBorder="1" applyAlignment="1">
      <alignment horizontal="center" vertical="center"/>
    </xf>
    <xf numFmtId="0" fontId="31" fillId="0" borderId="73" xfId="0" applyFont="1" applyBorder="1" applyAlignment="1">
      <alignment vertical="center" wrapText="1"/>
    </xf>
    <xf numFmtId="0" fontId="34" fillId="0" borderId="73" xfId="0" applyFont="1" applyBorder="1" applyAlignment="1">
      <alignment horizontal="center" vertical="center"/>
    </xf>
    <xf numFmtId="0" fontId="31" fillId="0" borderId="73" xfId="0" applyFont="1" applyBorder="1" applyAlignment="1">
      <alignment horizontal="center" vertical="center" wrapText="1"/>
    </xf>
    <xf numFmtId="0" fontId="31" fillId="2" borderId="65" xfId="0" applyFont="1" applyFill="1" applyBorder="1" applyAlignment="1">
      <alignment horizontal="center" vertical="center" wrapText="1"/>
    </xf>
    <xf numFmtId="0" fontId="31" fillId="0" borderId="74" xfId="0" applyFont="1" applyBorder="1" applyAlignment="1">
      <alignment horizontal="center" vertical="center" wrapText="1"/>
    </xf>
    <xf numFmtId="14" fontId="31" fillId="8" borderId="27" xfId="0" applyNumberFormat="1" applyFont="1" applyFill="1" applyBorder="1" applyAlignment="1">
      <alignment vertical="center" wrapText="1"/>
    </xf>
    <xf numFmtId="0" fontId="31" fillId="8" borderId="27" xfId="0" applyFont="1" applyFill="1" applyBorder="1" applyAlignment="1">
      <alignment wrapText="1"/>
    </xf>
    <xf numFmtId="0" fontId="31" fillId="8" borderId="32" xfId="0" applyFont="1" applyFill="1" applyBorder="1"/>
    <xf numFmtId="0" fontId="31" fillId="0" borderId="35" xfId="0" applyFont="1" applyBorder="1"/>
    <xf numFmtId="0" fontId="31" fillId="2" borderId="65" xfId="0" applyFont="1" applyFill="1" applyBorder="1" applyAlignment="1">
      <alignment horizontal="center" vertical="center"/>
    </xf>
    <xf numFmtId="0" fontId="31" fillId="2" borderId="65" xfId="0" applyFont="1" applyFill="1" applyBorder="1" applyAlignment="1">
      <alignment vertical="center" wrapText="1"/>
    </xf>
    <xf numFmtId="0" fontId="34" fillId="2" borderId="65" xfId="0" applyFont="1" applyFill="1" applyBorder="1" applyAlignment="1">
      <alignment horizontal="center" vertical="center"/>
    </xf>
    <xf numFmtId="0" fontId="31" fillId="0" borderId="68" xfId="0" applyFont="1" applyBorder="1" applyAlignment="1">
      <alignment horizontal="center" vertical="center" wrapText="1"/>
    </xf>
    <xf numFmtId="0" fontId="31" fillId="8" borderId="24" xfId="0" applyFont="1" applyFill="1" applyBorder="1" applyAlignment="1">
      <alignment wrapText="1"/>
    </xf>
    <xf numFmtId="0" fontId="31" fillId="8" borderId="1" xfId="0" applyFont="1" applyFill="1" applyBorder="1"/>
    <xf numFmtId="0" fontId="31" fillId="0" borderId="20" xfId="0" applyFont="1" applyBorder="1"/>
    <xf numFmtId="0" fontId="31" fillId="0" borderId="65" xfId="0" applyFont="1" applyBorder="1" applyAlignment="1">
      <alignment vertical="center"/>
    </xf>
    <xf numFmtId="0" fontId="31" fillId="0" borderId="65" xfId="0" applyFont="1" applyBorder="1" applyAlignment="1">
      <alignment vertical="center" wrapText="1"/>
    </xf>
    <xf numFmtId="0" fontId="34" fillId="0" borderId="65" xfId="0" applyFont="1" applyBorder="1" applyAlignment="1">
      <alignment horizontal="center" vertical="center"/>
    </xf>
    <xf numFmtId="9" fontId="31" fillId="0" borderId="65" xfId="0" applyNumberFormat="1" applyFont="1" applyBorder="1" applyAlignment="1">
      <alignment horizontal="center" vertical="center" wrapText="1"/>
    </xf>
    <xf numFmtId="0" fontId="31" fillId="0" borderId="65" xfId="0" applyFont="1" applyBorder="1" applyAlignment="1">
      <alignment horizontal="center" vertical="center" wrapText="1"/>
    </xf>
    <xf numFmtId="0" fontId="31" fillId="0" borderId="65" xfId="0" applyFont="1" applyBorder="1" applyAlignment="1">
      <alignment horizontal="left" vertical="center" wrapText="1"/>
    </xf>
    <xf numFmtId="0" fontId="31" fillId="2" borderId="65" xfId="0" applyFont="1" applyFill="1" applyBorder="1" applyAlignment="1">
      <alignment vertical="center"/>
    </xf>
    <xf numFmtId="0" fontId="31" fillId="2" borderId="1" xfId="0" applyFont="1" applyFill="1" applyBorder="1" applyAlignment="1">
      <alignment vertical="center"/>
    </xf>
    <xf numFmtId="0" fontId="31" fillId="2" borderId="1" xfId="0" applyFont="1" applyFill="1" applyBorder="1" applyAlignment="1">
      <alignment vertical="center" wrapText="1"/>
    </xf>
    <xf numFmtId="0" fontId="34" fillId="2" borderId="67" xfId="0" applyFont="1" applyFill="1" applyBorder="1" applyAlignment="1">
      <alignment horizontal="center" vertical="center"/>
    </xf>
    <xf numFmtId="0" fontId="31" fillId="0" borderId="70" xfId="0" applyFont="1" applyBorder="1" applyAlignment="1">
      <alignment horizontal="center" vertical="center" wrapText="1"/>
    </xf>
    <xf numFmtId="0" fontId="31" fillId="2" borderId="67" xfId="0" applyFont="1" applyFill="1" applyBorder="1" applyAlignment="1">
      <alignment vertical="center"/>
    </xf>
    <xf numFmtId="0" fontId="31" fillId="2" borderId="67" xfId="0" applyFont="1" applyFill="1" applyBorder="1" applyAlignment="1">
      <alignment vertical="center" wrapText="1"/>
    </xf>
    <xf numFmtId="0" fontId="31" fillId="2" borderId="67" xfId="0" applyFont="1" applyFill="1" applyBorder="1" applyAlignment="1">
      <alignment horizontal="center" vertical="center" wrapText="1"/>
    </xf>
    <xf numFmtId="0" fontId="31" fillId="8" borderId="46" xfId="0" applyFont="1" applyFill="1" applyBorder="1" applyAlignment="1">
      <alignment wrapText="1"/>
    </xf>
    <xf numFmtId="0" fontId="31" fillId="8" borderId="21" xfId="0" applyFont="1" applyFill="1" applyBorder="1"/>
    <xf numFmtId="0" fontId="31" fillId="0" borderId="22" xfId="0" applyFont="1" applyBorder="1"/>
    <xf numFmtId="0" fontId="31"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vertical="center" wrapText="1"/>
    </xf>
    <xf numFmtId="0" fontId="31" fillId="2" borderId="0" xfId="0" applyFont="1" applyFill="1" applyAlignment="1">
      <alignment vertical="center" wrapText="1"/>
    </xf>
    <xf numFmtId="0" fontId="31" fillId="0" borderId="0" xfId="0" applyFont="1" applyAlignment="1">
      <alignment horizontal="center" vertical="center" wrapText="1"/>
    </xf>
    <xf numFmtId="0" fontId="31" fillId="8" borderId="0" xfId="0" applyFont="1" applyFill="1" applyAlignment="1">
      <alignment horizontal="center" vertical="center" wrapText="1"/>
    </xf>
    <xf numFmtId="0" fontId="31" fillId="8" borderId="0" xfId="0" applyFont="1" applyFill="1" applyAlignment="1">
      <alignment wrapText="1"/>
    </xf>
    <xf numFmtId="0" fontId="31" fillId="8" borderId="0" xfId="0" applyFont="1" applyFill="1"/>
    <xf numFmtId="0" fontId="33" fillId="7" borderId="1" xfId="6" applyFont="1" applyFill="1" applyBorder="1" applyAlignment="1">
      <alignment horizontal="center" vertical="center"/>
    </xf>
    <xf numFmtId="0" fontId="5" fillId="7" borderId="1" xfId="6" applyFont="1" applyFill="1" applyBorder="1" applyAlignment="1">
      <alignment horizontal="center" vertical="center"/>
    </xf>
    <xf numFmtId="0" fontId="33" fillId="2" borderId="0" xfId="6" applyFont="1" applyFill="1" applyAlignment="1">
      <alignment vertical="center"/>
    </xf>
    <xf numFmtId="0" fontId="5" fillId="7" borderId="28" xfId="6" applyFont="1" applyFill="1" applyBorder="1" applyAlignment="1">
      <alignment horizontal="center" vertical="center"/>
    </xf>
    <xf numFmtId="0" fontId="42" fillId="7" borderId="88" xfId="1" applyFont="1" applyFill="1" applyBorder="1" applyAlignment="1">
      <alignment horizontal="center" vertical="center" wrapText="1"/>
    </xf>
    <xf numFmtId="0" fontId="50" fillId="7" borderId="65" xfId="1" applyFont="1" applyFill="1" applyBorder="1" applyAlignment="1">
      <alignment horizontal="center" vertical="center"/>
    </xf>
    <xf numFmtId="0" fontId="15" fillId="7" borderId="27" xfId="1" applyFont="1" applyFill="1" applyBorder="1" applyAlignment="1">
      <alignment horizontal="center" vertical="center" wrapText="1"/>
    </xf>
    <xf numFmtId="0" fontId="42" fillId="7" borderId="89" xfId="1" applyFont="1" applyFill="1" applyBorder="1" applyAlignment="1">
      <alignment horizontal="center" vertical="center" wrapText="1"/>
    </xf>
    <xf numFmtId="0" fontId="15" fillId="7" borderId="65" xfId="1" applyFont="1" applyFill="1" applyBorder="1" applyAlignment="1">
      <alignment horizontal="center" vertical="center" wrapText="1"/>
    </xf>
    <xf numFmtId="0" fontId="33" fillId="0" borderId="0" xfId="6" applyFont="1" applyAlignment="1">
      <alignment horizontal="center" vertical="center"/>
    </xf>
    <xf numFmtId="0" fontId="33" fillId="0" borderId="65" xfId="0" applyFont="1" applyBorder="1" applyAlignment="1">
      <alignment horizontal="center" vertical="center"/>
    </xf>
    <xf numFmtId="0" fontId="33" fillId="0" borderId="65" xfId="0" applyFont="1" applyBorder="1" applyAlignment="1">
      <alignment vertical="center" wrapText="1"/>
    </xf>
    <xf numFmtId="9" fontId="33" fillId="2" borderId="65" xfId="6" applyNumberFormat="1" applyFont="1" applyFill="1" applyBorder="1" applyAlignment="1">
      <alignment horizontal="center" vertical="center" wrapText="1"/>
    </xf>
    <xf numFmtId="0" fontId="33" fillId="2" borderId="65" xfId="6" applyFont="1" applyFill="1" applyBorder="1" applyAlignment="1">
      <alignment horizontal="justify" vertical="center" wrapText="1"/>
    </xf>
    <xf numFmtId="0" fontId="33" fillId="0" borderId="24" xfId="6" applyFont="1" applyBorder="1" applyAlignment="1">
      <alignment horizontal="justify" vertical="center" wrapText="1"/>
    </xf>
    <xf numFmtId="0" fontId="33" fillId="0" borderId="0" xfId="6" applyFont="1" applyAlignment="1">
      <alignment vertical="center"/>
    </xf>
    <xf numFmtId="0" fontId="14" fillId="0" borderId="65" xfId="0" applyFont="1" applyBorder="1" applyAlignment="1">
      <alignment horizontal="center" vertical="center" wrapText="1"/>
    </xf>
    <xf numFmtId="0" fontId="14" fillId="0" borderId="65" xfId="0" applyFont="1" applyBorder="1" applyAlignment="1">
      <alignment horizontal="center" vertical="center"/>
    </xf>
    <xf numFmtId="9" fontId="33" fillId="2" borderId="65" xfId="8" applyFont="1" applyFill="1" applyBorder="1" applyAlignment="1">
      <alignment horizontal="center" vertical="center" wrapText="1"/>
    </xf>
    <xf numFmtId="0" fontId="33" fillId="2" borderId="65" xfId="6" applyFont="1" applyFill="1" applyBorder="1" applyAlignment="1">
      <alignment horizontal="center" vertical="center"/>
    </xf>
    <xf numFmtId="0" fontId="33" fillId="2" borderId="65" xfId="6" applyFont="1" applyFill="1" applyBorder="1" applyAlignment="1">
      <alignment vertical="center" wrapText="1"/>
    </xf>
    <xf numFmtId="0" fontId="33" fillId="2" borderId="65" xfId="6" applyFont="1" applyFill="1" applyBorder="1" applyAlignment="1">
      <alignment horizontal="center" vertical="center" wrapText="1"/>
    </xf>
    <xf numFmtId="0" fontId="33" fillId="2" borderId="65" xfId="9" applyNumberFormat="1" applyFont="1" applyFill="1" applyBorder="1" applyAlignment="1">
      <alignment horizontal="center" vertical="center" wrapText="1"/>
    </xf>
    <xf numFmtId="0" fontId="33" fillId="2" borderId="65" xfId="0" applyFont="1" applyFill="1" applyBorder="1" applyAlignment="1">
      <alignment vertical="center" wrapText="1"/>
    </xf>
    <xf numFmtId="9" fontId="33" fillId="2" borderId="65" xfId="7" applyFont="1" applyFill="1" applyBorder="1" applyAlignment="1">
      <alignment horizontal="center" vertical="center" wrapText="1"/>
    </xf>
    <xf numFmtId="0" fontId="33" fillId="2" borderId="24" xfId="6" applyFont="1" applyFill="1" applyBorder="1" applyAlignment="1">
      <alignment horizontal="justify" vertical="center" wrapText="1"/>
    </xf>
    <xf numFmtId="0" fontId="33" fillId="6" borderId="0" xfId="6" applyFont="1" applyFill="1" applyAlignment="1">
      <alignment vertical="center"/>
    </xf>
    <xf numFmtId="0" fontId="33" fillId="6" borderId="24" xfId="6" applyFont="1" applyFill="1" applyBorder="1" applyAlignment="1">
      <alignment horizontal="justify" vertical="center" wrapText="1"/>
    </xf>
    <xf numFmtId="0" fontId="33" fillId="0" borderId="65" xfId="0" applyFont="1" applyBorder="1" applyAlignment="1">
      <alignment horizontal="center" vertical="center" wrapText="1"/>
    </xf>
    <xf numFmtId="0" fontId="33" fillId="2" borderId="65" xfId="6" applyFont="1" applyFill="1" applyBorder="1" applyAlignment="1">
      <alignment horizontal="justify" vertical="top" wrapText="1"/>
    </xf>
    <xf numFmtId="0" fontId="33" fillId="15" borderId="0" xfId="6" applyFont="1" applyFill="1" applyAlignment="1">
      <alignment vertical="center"/>
    </xf>
    <xf numFmtId="0" fontId="33" fillId="15" borderId="0" xfId="6" applyFont="1" applyFill="1" applyAlignment="1">
      <alignment horizontal="center" vertical="center"/>
    </xf>
    <xf numFmtId="0" fontId="33" fillId="2" borderId="0" xfId="6" applyFont="1" applyFill="1" applyAlignment="1">
      <alignment horizontal="center" vertical="center"/>
    </xf>
    <xf numFmtId="0" fontId="5" fillId="7" borderId="15" xfId="1" applyFont="1" applyFill="1" applyBorder="1" applyAlignment="1">
      <alignment horizontal="center"/>
    </xf>
    <xf numFmtId="0" fontId="5" fillId="7" borderId="18" xfId="1" applyFont="1" applyFill="1" applyBorder="1" applyAlignment="1">
      <alignment horizontal="center"/>
    </xf>
    <xf numFmtId="0" fontId="5" fillId="7" borderId="19" xfId="1" applyFont="1" applyFill="1" applyBorder="1" applyAlignment="1">
      <alignment horizontal="center"/>
    </xf>
    <xf numFmtId="0" fontId="33" fillId="0" borderId="0" xfId="1" applyFont="1"/>
    <xf numFmtId="0" fontId="50" fillId="8" borderId="16" xfId="1" applyFont="1" applyFill="1" applyBorder="1" applyAlignment="1">
      <alignment horizontal="center" vertical="center" wrapText="1"/>
    </xf>
    <xf numFmtId="0" fontId="50" fillId="8" borderId="33" xfId="1" applyFont="1" applyFill="1" applyBorder="1" applyAlignment="1">
      <alignment horizontal="center" vertical="center" wrapText="1"/>
    </xf>
    <xf numFmtId="0" fontId="50" fillId="8" borderId="28" xfId="1" applyFont="1" applyFill="1" applyBorder="1" applyAlignment="1">
      <alignment horizontal="center" vertical="center"/>
    </xf>
    <xf numFmtId="0" fontId="50" fillId="8" borderId="14" xfId="1" applyFont="1" applyFill="1" applyBorder="1" applyAlignment="1">
      <alignment horizontal="center" vertical="center"/>
    </xf>
    <xf numFmtId="0" fontId="50" fillId="8" borderId="31" xfId="1" applyFont="1" applyFill="1" applyBorder="1" applyAlignment="1">
      <alignment horizontal="center" vertical="center"/>
    </xf>
    <xf numFmtId="0" fontId="52" fillId="7" borderId="75" xfId="1" applyFont="1" applyFill="1" applyBorder="1" applyAlignment="1">
      <alignment horizontal="center" vertical="center" wrapText="1"/>
    </xf>
    <xf numFmtId="0" fontId="52" fillId="7" borderId="51" xfId="1" applyFont="1" applyFill="1" applyBorder="1" applyAlignment="1">
      <alignment horizontal="center" vertical="center" wrapText="1"/>
    </xf>
    <xf numFmtId="0" fontId="52" fillId="7" borderId="49" xfId="1" applyFont="1" applyFill="1" applyBorder="1" applyAlignment="1">
      <alignment horizontal="center" vertical="center" wrapText="1"/>
    </xf>
    <xf numFmtId="0" fontId="52" fillId="7" borderId="49" xfId="1" applyFont="1" applyFill="1" applyBorder="1" applyAlignment="1">
      <alignment horizontal="center" vertical="center" wrapText="1"/>
    </xf>
    <xf numFmtId="0" fontId="5" fillId="7" borderId="47" xfId="6" applyFont="1" applyFill="1" applyBorder="1" applyAlignment="1">
      <alignment horizontal="center" vertical="center" wrapText="1"/>
    </xf>
    <xf numFmtId="0" fontId="52" fillId="7" borderId="60" xfId="1" applyFont="1" applyFill="1" applyBorder="1" applyAlignment="1">
      <alignment horizontal="center" vertical="center" wrapText="1"/>
    </xf>
    <xf numFmtId="0" fontId="15" fillId="8" borderId="51" xfId="1" applyFont="1" applyFill="1" applyBorder="1" applyAlignment="1">
      <alignment horizontal="center" vertical="center" wrapText="1"/>
    </xf>
    <xf numFmtId="0" fontId="15" fillId="8" borderId="49" xfId="1" applyFont="1" applyFill="1" applyBorder="1" applyAlignment="1">
      <alignment horizontal="center" vertical="center" wrapText="1"/>
    </xf>
    <xf numFmtId="0" fontId="15" fillId="8" borderId="50" xfId="1" applyFont="1" applyFill="1" applyBorder="1" applyAlignment="1">
      <alignment horizontal="center" vertical="center" wrapText="1"/>
    </xf>
    <xf numFmtId="0" fontId="15" fillId="7" borderId="91" xfId="1" applyFont="1" applyFill="1" applyBorder="1" applyAlignment="1">
      <alignment horizontal="center" vertical="center" wrapText="1"/>
    </xf>
    <xf numFmtId="0" fontId="50" fillId="0" borderId="84" xfId="1" applyFont="1" applyBorder="1" applyAlignment="1">
      <alignment horizontal="justify" vertical="center" wrapText="1"/>
    </xf>
    <xf numFmtId="0" fontId="31" fillId="2" borderId="83" xfId="1" applyFont="1" applyFill="1" applyBorder="1" applyAlignment="1">
      <alignment horizontal="justify" vertical="center" wrapText="1"/>
    </xf>
    <xf numFmtId="0" fontId="31" fillId="2" borderId="83" xfId="1" applyFont="1" applyFill="1" applyBorder="1" applyAlignment="1">
      <alignment horizontal="left" vertical="center" wrapText="1"/>
    </xf>
    <xf numFmtId="0" fontId="34" fillId="2" borderId="83" xfId="0" applyFont="1" applyFill="1" applyBorder="1" applyAlignment="1">
      <alignment horizontal="center" vertical="center"/>
    </xf>
    <xf numFmtId="9" fontId="31" fillId="2" borderId="83" xfId="1" applyNumberFormat="1" applyFont="1" applyFill="1" applyBorder="1" applyAlignment="1">
      <alignment horizontal="center" vertical="center" wrapText="1"/>
    </xf>
    <xf numFmtId="0" fontId="31" fillId="2" borderId="93" xfId="1" applyFont="1" applyFill="1" applyBorder="1" applyAlignment="1">
      <alignment horizontal="center" vertical="center" wrapText="1"/>
    </xf>
    <xf numFmtId="0" fontId="31" fillId="2" borderId="65" xfId="1" applyFont="1" applyFill="1" applyBorder="1" applyAlignment="1">
      <alignment horizontal="center" vertical="center" wrapText="1"/>
    </xf>
    <xf numFmtId="9" fontId="53" fillId="8" borderId="27" xfId="1" applyNumberFormat="1" applyFont="1" applyFill="1" applyBorder="1" applyAlignment="1">
      <alignment horizontal="center" vertical="center" wrapText="1"/>
    </xf>
    <xf numFmtId="0" fontId="53" fillId="8" borderId="32" xfId="1" applyFont="1" applyFill="1" applyBorder="1" applyAlignment="1">
      <alignment horizontal="justify" vertical="center" wrapText="1"/>
    </xf>
    <xf numFmtId="0" fontId="53" fillId="0" borderId="35" xfId="1" applyFont="1" applyBorder="1" applyAlignment="1">
      <alignment horizontal="justify" vertical="center" wrapText="1"/>
    </xf>
    <xf numFmtId="0" fontId="50" fillId="0" borderId="87" xfId="1" applyFont="1" applyBorder="1" applyAlignment="1">
      <alignment horizontal="justify" vertical="center" wrapText="1"/>
    </xf>
    <xf numFmtId="0" fontId="31" fillId="2" borderId="73" xfId="1" applyFont="1" applyFill="1" applyBorder="1" applyAlignment="1">
      <alignment horizontal="justify" vertical="center" wrapText="1"/>
    </xf>
    <xf numFmtId="0" fontId="31" fillId="8" borderId="24" xfId="1" applyFont="1" applyFill="1" applyBorder="1" applyAlignment="1">
      <alignment horizontal="center" vertical="center" wrapText="1"/>
    </xf>
    <xf numFmtId="0" fontId="50" fillId="0" borderId="82" xfId="1" applyFont="1" applyBorder="1" applyAlignment="1">
      <alignment horizontal="justify" vertical="center" wrapText="1"/>
    </xf>
    <xf numFmtId="0" fontId="31" fillId="2" borderId="65" xfId="1" applyFont="1" applyFill="1" applyBorder="1" applyAlignment="1">
      <alignment horizontal="justify" vertical="center" wrapText="1"/>
    </xf>
    <xf numFmtId="0" fontId="31" fillId="17" borderId="65" xfId="0" applyFont="1" applyFill="1" applyBorder="1" applyAlignment="1">
      <alignment horizontal="left" vertical="center" wrapText="1"/>
    </xf>
    <xf numFmtId="0" fontId="31" fillId="23" borderId="65" xfId="0" applyFont="1" applyFill="1" applyBorder="1" applyAlignment="1">
      <alignment horizontal="justify" vertical="center" wrapText="1"/>
    </xf>
    <xf numFmtId="0" fontId="34" fillId="17" borderId="65" xfId="0" applyFont="1" applyFill="1" applyBorder="1" applyAlignment="1">
      <alignment horizontal="center" vertical="center"/>
    </xf>
    <xf numFmtId="9" fontId="31" fillId="17" borderId="65" xfId="0" applyNumberFormat="1" applyFont="1" applyFill="1" applyBorder="1" applyAlignment="1">
      <alignment horizontal="center" vertical="center" wrapText="1"/>
    </xf>
    <xf numFmtId="0" fontId="31" fillId="23" borderId="92" xfId="0" applyFont="1" applyFill="1" applyBorder="1" applyAlignment="1">
      <alignment horizontal="center" vertical="center" wrapText="1"/>
    </xf>
    <xf numFmtId="0" fontId="31" fillId="17" borderId="65" xfId="0" applyFont="1" applyFill="1" applyBorder="1" applyAlignment="1">
      <alignment horizontal="center" vertical="center" wrapText="1"/>
    </xf>
    <xf numFmtId="0" fontId="31" fillId="2" borderId="65" xfId="1" applyFont="1" applyFill="1" applyBorder="1" applyAlignment="1">
      <alignment vertical="center" wrapText="1"/>
    </xf>
    <xf numFmtId="0" fontId="31" fillId="2" borderId="92" xfId="1" applyFont="1" applyFill="1" applyBorder="1" applyAlignment="1">
      <alignment horizontal="center" vertical="center" wrapText="1"/>
    </xf>
    <xf numFmtId="0" fontId="53" fillId="8" borderId="24" xfId="1" applyFont="1" applyFill="1" applyBorder="1" applyAlignment="1">
      <alignment horizontal="center" vertical="center" wrapText="1"/>
    </xf>
    <xf numFmtId="0" fontId="53" fillId="8" borderId="1" xfId="1" applyFont="1" applyFill="1" applyBorder="1" applyAlignment="1">
      <alignment horizontal="justify" vertical="center" wrapText="1"/>
    </xf>
    <xf numFmtId="0" fontId="53" fillId="0" borderId="20" xfId="1" applyFont="1" applyBorder="1" applyAlignment="1">
      <alignment horizontal="justify" vertical="center" wrapText="1"/>
    </xf>
    <xf numFmtId="9" fontId="47" fillId="8" borderId="24" xfId="6" applyNumberFormat="1" applyFont="1" applyFill="1" applyBorder="1" applyAlignment="1">
      <alignment horizontal="center" vertical="center" wrapText="1"/>
    </xf>
    <xf numFmtId="0" fontId="50" fillId="0" borderId="82" xfId="1" applyFont="1" applyBorder="1" applyAlignment="1">
      <alignment horizontal="center" vertical="center" wrapText="1"/>
    </xf>
    <xf numFmtId="9" fontId="53" fillId="8" borderId="24" xfId="1" applyNumberFormat="1" applyFont="1" applyFill="1" applyBorder="1" applyAlignment="1">
      <alignment horizontal="center" vertical="center" wrapText="1"/>
    </xf>
    <xf numFmtId="0" fontId="50" fillId="2" borderId="82" xfId="1" applyFont="1" applyFill="1" applyBorder="1" applyAlignment="1">
      <alignment horizontal="center" vertical="center" wrapText="1"/>
    </xf>
    <xf numFmtId="0" fontId="54" fillId="8" borderId="1" xfId="4" applyFont="1" applyFill="1" applyBorder="1" applyAlignment="1">
      <alignment horizontal="justify" vertical="center" wrapText="1"/>
    </xf>
    <xf numFmtId="0" fontId="33" fillId="0" borderId="0" xfId="1" applyFont="1" applyAlignment="1">
      <alignment horizontal="center" vertical="center"/>
    </xf>
    <xf numFmtId="0" fontId="33" fillId="15" borderId="0" xfId="1" applyFont="1" applyFill="1"/>
    <xf numFmtId="0" fontId="50" fillId="0" borderId="82" xfId="1" applyFont="1" applyBorder="1" applyAlignment="1">
      <alignment horizontal="center" vertical="center" wrapText="1"/>
    </xf>
    <xf numFmtId="9" fontId="47" fillId="8" borderId="24" xfId="3" applyFont="1" applyFill="1" applyBorder="1" applyAlignment="1">
      <alignment horizontal="center" vertical="center" wrapText="1"/>
    </xf>
    <xf numFmtId="0" fontId="47" fillId="8" borderId="1" xfId="6" applyFont="1" applyFill="1" applyBorder="1" applyAlignment="1">
      <alignment horizontal="center" vertical="center" wrapText="1"/>
    </xf>
    <xf numFmtId="0" fontId="31" fillId="2" borderId="1" xfId="1" applyFont="1" applyFill="1" applyBorder="1" applyAlignment="1">
      <alignment horizontal="justify" vertical="center" wrapText="1"/>
    </xf>
    <xf numFmtId="0" fontId="31" fillId="2" borderId="1" xfId="1" applyFont="1" applyFill="1" applyBorder="1" applyAlignment="1">
      <alignment horizontal="center" vertical="center" wrapText="1"/>
    </xf>
    <xf numFmtId="0" fontId="31" fillId="2" borderId="41" xfId="1" applyFont="1" applyFill="1" applyBorder="1" applyAlignment="1">
      <alignment horizontal="center" vertical="center" wrapText="1"/>
    </xf>
    <xf numFmtId="0" fontId="50" fillId="0" borderId="81" xfId="1" applyFont="1" applyBorder="1" applyAlignment="1">
      <alignment horizontal="center" vertical="center" wrapText="1"/>
    </xf>
    <xf numFmtId="0" fontId="33" fillId="2" borderId="21" xfId="1" applyFont="1" applyFill="1" applyBorder="1" applyAlignment="1">
      <alignment vertical="center"/>
    </xf>
    <xf numFmtId="0" fontId="31" fillId="2" borderId="21" xfId="1" applyFont="1" applyFill="1" applyBorder="1" applyAlignment="1">
      <alignment horizontal="justify" vertical="center" wrapText="1"/>
    </xf>
    <xf numFmtId="0" fontId="31" fillId="2" borderId="21" xfId="1" applyFont="1" applyFill="1" applyBorder="1" applyAlignment="1">
      <alignment horizontal="center" vertical="center" wrapText="1"/>
    </xf>
    <xf numFmtId="0" fontId="34" fillId="2" borderId="80" xfId="0" applyFont="1" applyFill="1" applyBorder="1" applyAlignment="1">
      <alignment horizontal="center" vertical="center"/>
    </xf>
    <xf numFmtId="0" fontId="31" fillId="2" borderId="80" xfId="1" applyFont="1" applyFill="1" applyBorder="1" applyAlignment="1">
      <alignment horizontal="center" vertical="center" wrapText="1"/>
    </xf>
    <xf numFmtId="0" fontId="31" fillId="2" borderId="52" xfId="1" applyFont="1" applyFill="1" applyBorder="1" applyAlignment="1">
      <alignment horizontal="center" vertical="center" wrapText="1"/>
    </xf>
    <xf numFmtId="0" fontId="33" fillId="8" borderId="46" xfId="1" applyFont="1" applyFill="1" applyBorder="1"/>
    <xf numFmtId="0" fontId="33" fillId="8" borderId="21" xfId="1" applyFont="1" applyFill="1" applyBorder="1"/>
    <xf numFmtId="0" fontId="33" fillId="0" borderId="22" xfId="1" applyFont="1" applyBorder="1"/>
    <xf numFmtId="0" fontId="33" fillId="0" borderId="0" xfId="1" applyFont="1" applyAlignment="1">
      <alignment vertical="center"/>
    </xf>
    <xf numFmtId="0" fontId="33" fillId="8" borderId="0" xfId="1" applyFont="1" applyFill="1" applyAlignment="1">
      <alignment horizontal="center" vertical="center"/>
    </xf>
    <xf numFmtId="0" fontId="33" fillId="8" borderId="0" xfId="1" applyFont="1" applyFill="1"/>
    <xf numFmtId="0" fontId="34" fillId="8" borderId="0" xfId="0" applyFont="1" applyFill="1"/>
    <xf numFmtId="0" fontId="34" fillId="0" borderId="0" xfId="0" applyFont="1"/>
    <xf numFmtId="0" fontId="42" fillId="8" borderId="14" xfId="1" applyFont="1" applyFill="1" applyBorder="1" applyAlignment="1">
      <alignment horizontal="center" vertical="center"/>
    </xf>
    <xf numFmtId="0" fontId="42" fillId="8" borderId="31" xfId="1" applyFont="1" applyFill="1" applyBorder="1" applyAlignment="1">
      <alignment horizontal="center" vertical="center"/>
    </xf>
    <xf numFmtId="0" fontId="42" fillId="7" borderId="20" xfId="1"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4" fillId="8" borderId="53" xfId="0" applyFont="1" applyFill="1" applyBorder="1" applyAlignment="1">
      <alignment horizontal="center" vertical="center" wrapText="1"/>
    </xf>
    <xf numFmtId="0" fontId="44" fillId="8" borderId="23" xfId="0" applyFont="1" applyFill="1" applyBorder="1" applyAlignment="1">
      <alignment horizontal="center" vertical="center" wrapText="1"/>
    </xf>
    <xf numFmtId="0" fontId="44" fillId="8" borderId="18" xfId="0" applyFont="1" applyFill="1" applyBorder="1" applyAlignment="1">
      <alignment horizontal="center" vertical="center" wrapText="1"/>
    </xf>
    <xf numFmtId="0" fontId="44" fillId="8" borderId="19" xfId="0" applyFont="1" applyFill="1" applyBorder="1" applyAlignment="1">
      <alignment horizontal="center" vertical="center" wrapText="1"/>
    </xf>
    <xf numFmtId="0" fontId="42" fillId="8" borderId="51" xfId="1" applyFont="1" applyFill="1" applyBorder="1" applyAlignment="1">
      <alignment horizontal="center" vertical="center" wrapText="1"/>
    </xf>
    <xf numFmtId="0" fontId="42" fillId="8" borderId="49" xfId="1" applyFont="1" applyFill="1" applyBorder="1" applyAlignment="1">
      <alignment horizontal="center" vertical="center" wrapText="1"/>
    </xf>
    <xf numFmtId="0" fontId="42" fillId="8" borderId="50" xfId="1" applyFont="1" applyFill="1" applyBorder="1" applyAlignment="1">
      <alignment horizontal="center" vertical="center" wrapText="1"/>
    </xf>
    <xf numFmtId="0" fontId="42" fillId="7" borderId="91" xfId="1" applyFont="1" applyFill="1" applyBorder="1" applyAlignment="1">
      <alignment horizontal="center" vertical="center" wrapText="1"/>
    </xf>
    <xf numFmtId="0" fontId="33" fillId="0" borderId="16" xfId="0" applyFont="1" applyBorder="1" applyAlignment="1">
      <alignment horizontal="center" vertical="center" wrapText="1"/>
    </xf>
    <xf numFmtId="0" fontId="34" fillId="0" borderId="1" xfId="0" applyFont="1" applyBorder="1" applyAlignment="1">
      <alignment horizontal="left" vertical="center" wrapText="1"/>
    </xf>
    <xf numFmtId="0" fontId="31" fillId="0" borderId="1" xfId="0" applyFont="1" applyBorder="1" applyAlignment="1">
      <alignment horizontal="center" vertical="center" wrapText="1"/>
    </xf>
    <xf numFmtId="14" fontId="31" fillId="8" borderId="30" xfId="1" applyNumberFormat="1" applyFont="1" applyFill="1" applyBorder="1" applyAlignment="1">
      <alignment horizontal="center" vertical="center" wrapText="1"/>
    </xf>
    <xf numFmtId="0" fontId="31" fillId="8" borderId="30" xfId="1" applyFont="1" applyFill="1" applyBorder="1" applyAlignment="1">
      <alignment horizontal="center" vertical="center" wrapText="1"/>
    </xf>
    <xf numFmtId="0" fontId="53" fillId="0" borderId="34" xfId="1" applyFont="1" applyBorder="1" applyAlignment="1">
      <alignment horizontal="center" vertical="center" wrapText="1"/>
    </xf>
    <xf numFmtId="0" fontId="31" fillId="8" borderId="25" xfId="1" applyFont="1" applyFill="1" applyBorder="1" applyAlignment="1">
      <alignment horizontal="center" vertical="center" wrapText="1"/>
    </xf>
    <xf numFmtId="0" fontId="53" fillId="0" borderId="59" xfId="1" applyFont="1" applyBorder="1" applyAlignment="1">
      <alignment horizontal="center" vertical="center" wrapText="1"/>
    </xf>
    <xf numFmtId="0" fontId="31" fillId="8" borderId="32" xfId="1" applyFont="1" applyFill="1" applyBorder="1" applyAlignment="1">
      <alignment horizontal="center" vertical="center" wrapText="1"/>
    </xf>
    <xf numFmtId="0" fontId="53" fillId="0" borderId="35" xfId="1" applyFont="1" applyBorder="1" applyAlignment="1">
      <alignment horizontal="center" vertical="center" wrapText="1"/>
    </xf>
    <xf numFmtId="0" fontId="31" fillId="0" borderId="65" xfId="1" applyFont="1" applyBorder="1" applyAlignment="1">
      <alignment horizontal="left" vertical="center" wrapText="1"/>
    </xf>
    <xf numFmtId="0" fontId="31" fillId="0" borderId="65" xfId="1" applyFont="1" applyBorder="1" applyAlignment="1">
      <alignment horizontal="center" vertical="center" wrapText="1"/>
    </xf>
    <xf numFmtId="0" fontId="31" fillId="8" borderId="1" xfId="1" applyFont="1" applyFill="1" applyBorder="1" applyAlignment="1">
      <alignment horizontal="center" vertical="center" wrapText="1"/>
    </xf>
    <xf numFmtId="0" fontId="33" fillId="0" borderId="45" xfId="0" applyFont="1" applyBorder="1" applyAlignment="1">
      <alignment vertical="center" wrapText="1"/>
    </xf>
    <xf numFmtId="0" fontId="33" fillId="0" borderId="58" xfId="0" applyFont="1" applyBorder="1" applyAlignment="1">
      <alignment vertical="center" wrapText="1"/>
    </xf>
    <xf numFmtId="0" fontId="33" fillId="0" borderId="56" xfId="0" applyFont="1" applyBorder="1" applyAlignment="1">
      <alignment vertical="center" wrapText="1"/>
    </xf>
    <xf numFmtId="0" fontId="31" fillId="2" borderId="65" xfId="1" applyFont="1" applyFill="1" applyBorder="1" applyAlignment="1">
      <alignment horizontal="left" vertical="center" wrapText="1"/>
    </xf>
    <xf numFmtId="0" fontId="33" fillId="0" borderId="16" xfId="0" applyFont="1" applyBorder="1" applyAlignment="1">
      <alignment horizontal="center" vertical="center" wrapText="1"/>
    </xf>
    <xf numFmtId="9" fontId="31" fillId="2" borderId="65" xfId="1" applyNumberFormat="1" applyFont="1" applyFill="1" applyBorder="1" applyAlignment="1">
      <alignment horizontal="center" vertical="center" wrapText="1"/>
    </xf>
    <xf numFmtId="0" fontId="31" fillId="0" borderId="85" xfId="1" applyFont="1" applyBorder="1" applyAlignment="1">
      <alignment horizontal="left" vertical="center" wrapText="1"/>
    </xf>
    <xf numFmtId="0" fontId="31" fillId="0" borderId="92" xfId="1" applyFont="1" applyBorder="1" applyAlignment="1">
      <alignment horizontal="left" vertical="center" wrapText="1"/>
    </xf>
    <xf numFmtId="0" fontId="31" fillId="8" borderId="31" xfId="1" applyFont="1" applyFill="1" applyBorder="1" applyAlignment="1">
      <alignment horizontal="center" vertical="center" wrapText="1"/>
    </xf>
    <xf numFmtId="0" fontId="33" fillId="8" borderId="31" xfId="1" applyFont="1" applyFill="1" applyBorder="1"/>
    <xf numFmtId="0" fontId="33" fillId="8" borderId="33" xfId="1" applyFont="1" applyFill="1" applyBorder="1"/>
    <xf numFmtId="0" fontId="33" fillId="8" borderId="24" xfId="1" applyFont="1" applyFill="1" applyBorder="1" applyAlignment="1">
      <alignment horizontal="center" vertical="center"/>
    </xf>
    <xf numFmtId="0" fontId="33" fillId="8" borderId="1" xfId="1" applyFont="1" applyFill="1" applyBorder="1"/>
    <xf numFmtId="0" fontId="33" fillId="0" borderId="17" xfId="0" applyFont="1" applyBorder="1" applyAlignment="1">
      <alignment horizontal="center" vertical="center" wrapText="1"/>
    </xf>
    <xf numFmtId="0" fontId="32" fillId="23" borderId="25" xfId="0" applyFont="1" applyFill="1" applyBorder="1" applyAlignment="1"/>
    <xf numFmtId="0" fontId="32" fillId="23" borderId="66" xfId="0" applyFont="1" applyFill="1" applyBorder="1" applyAlignment="1"/>
  </cellXfs>
  <cellStyles count="10">
    <cellStyle name="Hipervínculo 2" xfId="4" xr:uid="{00000000-0005-0000-0000-000000000000}"/>
    <cellStyle name="Millares [0]" xfId="9" builtinId="6"/>
    <cellStyle name="Normal" xfId="0" builtinId="0"/>
    <cellStyle name="Normal 2" xfId="1" xr:uid="{00000000-0005-0000-0000-000002000000}"/>
    <cellStyle name="Normal 3" xfId="2" xr:uid="{00000000-0005-0000-0000-000003000000}"/>
    <cellStyle name="Normal 3 2" xfId="6" xr:uid="{00000000-0005-0000-0000-000004000000}"/>
    <cellStyle name="Normal 4" xfId="5" xr:uid="{00000000-0005-0000-0000-000005000000}"/>
    <cellStyle name="Porcentaje" xfId="7" builtinId="5"/>
    <cellStyle name="Porcentaje 2" xfId="3" xr:uid="{00000000-0005-0000-0000-000006000000}"/>
    <cellStyle name="Porcentaje 2 2" xfId="8" xr:uid="{B58C9450-C2FA-44EE-8DC5-344497AF7907}"/>
  </cellStyles>
  <dxfs count="124">
    <dxf>
      <fill>
        <patternFill>
          <bgColor rgb="FF92D050"/>
        </patternFill>
      </fill>
    </dxf>
    <dxf>
      <fill>
        <patternFill>
          <bgColor rgb="FFFFFF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theme="9"/>
        </patternFill>
      </fill>
    </dxf>
    <dxf>
      <fill>
        <patternFill>
          <bgColor rgb="FFFF0000"/>
        </patternFill>
      </fill>
    </dxf>
    <dxf>
      <fill>
        <patternFill>
          <bgColor rgb="FFFFFF00"/>
        </patternFill>
      </fill>
    </dxf>
    <dxf>
      <fill>
        <patternFill>
          <bgColor rgb="FF92D05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theme="9"/>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tint="0.39994506668294322"/>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tint="0.39994506668294322"/>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FCFEBA"/>
      <color rgb="FFFFFFCC"/>
      <color rgb="FF66FF33"/>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customXml" Target="../customXml/item3.xml"/><Relationship Id="rId21" Type="http://schemas.openxmlformats.org/officeDocument/2006/relationships/externalLink" Target="externalLinks/externalLink9.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styles" Target="styles.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theme" Target="theme/theme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353484</xdr:colOff>
      <xdr:row>0</xdr:row>
      <xdr:rowOff>118495</xdr:rowOff>
    </xdr:from>
    <xdr:ext cx="838841" cy="694569"/>
    <xdr:pic>
      <xdr:nvPicPr>
        <xdr:cNvPr id="2" name="9 Imagen" descr="LOGO SED.jpg">
          <a:extLst>
            <a:ext uri="{FF2B5EF4-FFF2-40B4-BE49-F238E27FC236}">
              <a16:creationId xmlns:a16="http://schemas.microsoft.com/office/drawing/2014/main" id="{015714CC-80E2-414F-88F8-26BA24E1DF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484" y="118495"/>
          <a:ext cx="838841" cy="694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285750</xdr:colOff>
      <xdr:row>3</xdr:row>
      <xdr:rowOff>14413</xdr:rowOff>
    </xdr:from>
    <xdr:ext cx="1157481" cy="1030903"/>
    <xdr:pic>
      <xdr:nvPicPr>
        <xdr:cNvPr id="2" name="9 Imagen" descr="LOGO SED.jpg">
          <a:extLst>
            <a:ext uri="{FF2B5EF4-FFF2-40B4-BE49-F238E27FC236}">
              <a16:creationId xmlns:a16="http://schemas.microsoft.com/office/drawing/2014/main" id="{06B03CD8-8052-406D-B9D3-C3960052D6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585913"/>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190500</xdr:rowOff>
    </xdr:from>
    <xdr:ext cx="1460500" cy="814916"/>
    <xdr:pic>
      <xdr:nvPicPr>
        <xdr:cNvPr id="2" name="9 Imagen" descr="LOGO SED.jpg">
          <a:extLst>
            <a:ext uri="{FF2B5EF4-FFF2-40B4-BE49-F238E27FC236}">
              <a16:creationId xmlns:a16="http://schemas.microsoft.com/office/drawing/2014/main" id="{F22FBC6C-5541-4CC5-A53E-47687B0773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1460500" cy="814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257175</xdr:colOff>
      <xdr:row>0</xdr:row>
      <xdr:rowOff>38101</xdr:rowOff>
    </xdr:from>
    <xdr:ext cx="657225" cy="557644"/>
    <xdr:pic>
      <xdr:nvPicPr>
        <xdr:cNvPr id="2" name="9 Imagen" descr="LOGO SED.jpg">
          <a:extLst>
            <a:ext uri="{FF2B5EF4-FFF2-40B4-BE49-F238E27FC236}">
              <a16:creationId xmlns:a16="http://schemas.microsoft.com/office/drawing/2014/main" id="{93CB1FCC-E620-4B3D-BCBD-2DD0D2F39F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8101"/>
          <a:ext cx="657225" cy="557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17433</xdr:colOff>
      <xdr:row>0</xdr:row>
      <xdr:rowOff>0</xdr:rowOff>
    </xdr:from>
    <xdr:ext cx="952499" cy="660121"/>
    <xdr:pic>
      <xdr:nvPicPr>
        <xdr:cNvPr id="2" name="9 Imagen" descr="LOGO SED.jpg">
          <a:extLst>
            <a:ext uri="{FF2B5EF4-FFF2-40B4-BE49-F238E27FC236}">
              <a16:creationId xmlns:a16="http://schemas.microsoft.com/office/drawing/2014/main" id="{640AF0E7-3C9E-4897-A8DD-DA1E84BC5E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433"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municacion\PAAC%202019%20matriz%20mapa%20riesgos%20corrupcion-indicadores%2005-12-2018%20publicar.xlsx"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https://educacionbogota-my.sharepoint.com/Users/lherrera/AppData/Local/Microsoft/Windows/Temporary%20Internet%20Files/Content.Outlook/GGO5PCHB/PAAC%20def.%202019%20matriz%20mapa%20riesgos%20corrupcion%20Control%20de%20la%20prestaci&#243;n%20del%20servicio%20educativo.xlsx?3B58B1C7" TargetMode="External"/><Relationship Id="rId1" Type="http://schemas.openxmlformats.org/officeDocument/2006/relationships/externalLinkPath" Target="file:///\\3B58B1C7\PAAC%20def.%202019%20matriz%20mapa%20riesgos%20corrupcion%20Control%20de%20la%20prestaci&#243;n%20del%20servicio%20educativ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cceso%20y%20permanencia\PAAC%202019%20matriz%20mapa%20riesgos%20corrupcion-indicadores%2012-12-2018%20DBEDCOB.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alento%20humano\PAAC%202019%20matriz%20mapa%20riesgos%20corrupcion%20Gesti&#243;n%20del%20Talento%20Humano%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documental\PAAC%202019%20matriz%20mapa%20riesgos%20corrupcion%2012_12_2018%20publica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ducacionbogota-my.sharepoint.com/Users/LMADRIGAL/AppData/Local/Microsoft/Windows/INetCache/Content.Outlook/X5BG69ON/MAPA%20ANTICORRUPCION%202019%2024-12-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LMADRIGAL\AppData\Local\Microsoft\Windows\INetCache\Content.Outlook\X5BG69ON\MAPA%20ANTICORRUPCION%202019%2024-12-20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ducacionbogota-my.sharepoint.com/Users/EDGARFERNANDO.Lenovo-PC/Downloads/LHERRERA/Documents/OAP%20desde%202012/2019/PAAC/consolidado%206%20componentes/PAAC%202019%20ene29%20ajustado%20gestion%20contractual%20directo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cionbogota-my.sharepoint.com/Users/nhernandez/AppData/Local/Microsoft/Windows/Temporary%20Internet%20Files/Content.Outlook/GE3GBHQ8/Seguimiento%20OCI%20REN.CTAS%20Y%20TRANSP%20%202018%20abr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PAAC%202019%20ene29%20ajustado%20gestion%20contractual%20directo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juridica\PAAC%202019%20matriz%20mapa%20riesgos%20corrupcion%20OAJ%2013-12-2018%20V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BACKUP%20JCABRERA\disco%20D\SED\CALIDAD\MAPA%20DE%20RIESGOS\2019\Mapa%20riesgos%20Oficina%20de%20Presupuesto%202019%20-%20Nuevo%20Riesgo-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ducacionbogota-my.sharepoint.com/Users/erodelo/Desktop/Copia%20de%20Prueba%20OKK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ntractual\Formulaci&#243;n%20Mapa%20de%20Riesgos%20de%20Corrupcion%2017-12%20publica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ducacionbogota-my.sharepoint.com/Users/cvega/AppData/Local/Microsoft/Windows/Temporary%20Internet%20Files/Content.Outlook/75D2HZSO/MAPA%20RIESGOS%20CORRUPCION%202019%20CONTRATACION%20DB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dministrativa\Copia%20de%20PAAC%202019%20matriz%20mapa%20riesgos%20corrupcion%20-%20GEST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sheetData sheetId="2"/>
      <sheetData sheetId="3"/>
      <sheetData sheetId="4"/>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row>
      </sheetData>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row>
      </sheetData>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row>
      </sheetData>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persons/person.xml><?xml version="1.0" encoding="utf-8"?>
<personList xmlns="http://schemas.microsoft.com/office/spreadsheetml/2018/threadedcomments" xmlns:x="http://schemas.openxmlformats.org/spreadsheetml/2006/main">
  <person displayName="LUIS FERNANDO HERRERA ROJAS" id="{4A376762-81FD-4009-A669-128E9D723DD9}" userId="S::lherrera@educacionbogota.gov.co::e4e12c56-6c68-47ca-9309-a508e808f090"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 dT="2022-09-22T03:18:35.49" personId="{4A376762-81FD-4009-A669-128E9D723DD9}" id="{ADF0DD6C-EA49-419B-9064-AD3EBA92CBBE}">
    <text>Políticos, Economicos y Financieros, Sociales y Culturales, Tecnológicos, Ambientales, Legales y Reglamentarios</text>
  </threadedComment>
  <threadedComment ref="D390" dT="2022-10-19T16:18:03.14" personId="{4A376762-81FD-4009-A669-128E9D723DD9}" id="{FDA11B17-B1AA-4E35-9EBB-E5C4E39D67ED}">
    <text>Según la metodologia se debe tener en cuenta  que de las amenazas y debilidades del proceso salen las causas de los riesgos y los riesgos. Si bien se identifican de manera general los factores externos e internos en la matriz se presentan los priorizados para trabajar durante la vigencia 2023. Tener en cuenta la relacion AMENAZA O DEBILIDAD-CAUSA- RIESGO- ACTIVIDAD DE CONTROL-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
  <sheetViews>
    <sheetView workbookViewId="0">
      <selection activeCell="A3" sqref="A3:B3"/>
    </sheetView>
  </sheetViews>
  <sheetFormatPr defaultColWidth="11.42578125" defaultRowHeight="11.25"/>
  <cols>
    <col min="1" max="1" width="11.42578125" style="16"/>
    <col min="2" max="2" width="7.140625" style="16" customWidth="1"/>
    <col min="3" max="3" width="6.28515625" style="16" customWidth="1"/>
    <col min="4" max="4" width="17.28515625" style="16" customWidth="1"/>
    <col min="5" max="5" width="15.85546875" style="16" customWidth="1"/>
    <col min="6" max="6" width="19.42578125" style="16" customWidth="1"/>
    <col min="7" max="7" width="15.5703125" style="72" customWidth="1"/>
    <col min="8" max="8" width="13.7109375" style="72" customWidth="1"/>
    <col min="9" max="9" width="15.28515625" style="72" customWidth="1"/>
    <col min="10" max="10" width="17" style="16" customWidth="1"/>
    <col min="11" max="11" width="15.140625" style="16" customWidth="1"/>
    <col min="12" max="12" width="12.140625" style="72" hidden="1" customWidth="1"/>
    <col min="13" max="13" width="20" style="72" hidden="1" customWidth="1"/>
    <col min="14" max="14" width="22" style="72" hidden="1" customWidth="1"/>
    <col min="15" max="15" width="20.42578125" style="72" hidden="1" customWidth="1"/>
    <col min="16" max="16" width="26.7109375" style="72" hidden="1" customWidth="1"/>
    <col min="17" max="17" width="13.5703125" style="16" hidden="1" customWidth="1"/>
    <col min="18" max="16384" width="11.42578125" style="16"/>
  </cols>
  <sheetData>
    <row r="1" spans="1:17" ht="21" customHeight="1" thickBot="1">
      <c r="A1" s="111" t="s">
        <v>0</v>
      </c>
      <c r="B1" s="112"/>
      <c r="C1" s="112"/>
      <c r="D1" s="112"/>
      <c r="E1" s="112"/>
      <c r="F1" s="112"/>
      <c r="G1" s="112"/>
      <c r="H1" s="112"/>
      <c r="I1" s="112"/>
      <c r="J1" s="112"/>
      <c r="K1" s="112"/>
      <c r="L1" s="106" t="s">
        <v>1</v>
      </c>
      <c r="M1" s="107"/>
      <c r="N1" s="107"/>
      <c r="O1" s="107"/>
      <c r="P1" s="108"/>
      <c r="Q1" s="109" t="s">
        <v>2</v>
      </c>
    </row>
    <row r="2" spans="1:17" ht="78.75" customHeight="1" thickBot="1">
      <c r="A2" s="113" t="s">
        <v>3</v>
      </c>
      <c r="B2" s="114"/>
      <c r="C2" s="117" t="s">
        <v>4</v>
      </c>
      <c r="D2" s="118"/>
      <c r="E2" s="73" t="s">
        <v>5</v>
      </c>
      <c r="F2" s="73" t="s">
        <v>6</v>
      </c>
      <c r="G2" s="73" t="s">
        <v>7</v>
      </c>
      <c r="H2" s="73" t="s">
        <v>8</v>
      </c>
      <c r="I2" s="73" t="s">
        <v>9</v>
      </c>
      <c r="J2" s="74" t="s">
        <v>10</v>
      </c>
      <c r="K2" s="100" t="s">
        <v>11</v>
      </c>
      <c r="L2" s="101" t="s">
        <v>12</v>
      </c>
      <c r="M2" s="102" t="s">
        <v>13</v>
      </c>
      <c r="N2" s="102" t="s">
        <v>14</v>
      </c>
      <c r="O2" s="102" t="s">
        <v>15</v>
      </c>
      <c r="P2" s="103" t="s">
        <v>16</v>
      </c>
      <c r="Q2" s="110"/>
    </row>
    <row r="3" spans="1:17" ht="182.25" customHeight="1" thickBot="1">
      <c r="A3" s="115" t="s">
        <v>17</v>
      </c>
      <c r="B3" s="116"/>
      <c r="C3" s="81" t="s">
        <v>18</v>
      </c>
      <c r="D3" s="76" t="s">
        <v>19</v>
      </c>
      <c r="E3" s="76" t="s">
        <v>20</v>
      </c>
      <c r="F3" s="77" t="s">
        <v>21</v>
      </c>
      <c r="G3" s="78">
        <v>1</v>
      </c>
      <c r="H3" s="78">
        <v>1</v>
      </c>
      <c r="I3" s="78">
        <v>1</v>
      </c>
      <c r="J3" s="76" t="s">
        <v>22</v>
      </c>
      <c r="K3" s="76" t="s">
        <v>23</v>
      </c>
      <c r="L3" s="95"/>
      <c r="M3" s="96"/>
      <c r="N3" s="97"/>
      <c r="O3" s="97"/>
      <c r="P3" s="97"/>
      <c r="Q3" s="71"/>
    </row>
    <row r="4" spans="1:17" ht="81" customHeight="1">
      <c r="A4" s="125" t="s">
        <v>24</v>
      </c>
      <c r="B4" s="126"/>
      <c r="C4" s="82" t="s">
        <v>25</v>
      </c>
      <c r="D4" s="76" t="s">
        <v>26</v>
      </c>
      <c r="E4" s="79" t="s">
        <v>27</v>
      </c>
      <c r="F4" s="77" t="s">
        <v>21</v>
      </c>
      <c r="G4" s="80">
        <v>0</v>
      </c>
      <c r="H4" s="80">
        <v>0</v>
      </c>
      <c r="I4" s="80">
        <v>1</v>
      </c>
      <c r="J4" s="76" t="s">
        <v>28</v>
      </c>
      <c r="K4" s="76" t="s">
        <v>29</v>
      </c>
      <c r="L4" s="98"/>
      <c r="M4" s="98"/>
      <c r="N4" s="99"/>
      <c r="O4" s="99"/>
      <c r="P4" s="99"/>
      <c r="Q4" s="71"/>
    </row>
    <row r="5" spans="1:17" ht="100.5" customHeight="1">
      <c r="A5" s="127"/>
      <c r="B5" s="128"/>
      <c r="C5" s="82" t="s">
        <v>30</v>
      </c>
      <c r="D5" s="76" t="s">
        <v>31</v>
      </c>
      <c r="E5" s="76" t="s">
        <v>32</v>
      </c>
      <c r="F5" s="77" t="s">
        <v>21</v>
      </c>
      <c r="G5" s="78">
        <v>0</v>
      </c>
      <c r="H5" s="78">
        <v>0</v>
      </c>
      <c r="I5" s="78">
        <v>1</v>
      </c>
      <c r="J5" s="76" t="s">
        <v>33</v>
      </c>
      <c r="K5" s="76" t="s">
        <v>34</v>
      </c>
      <c r="L5" s="98"/>
      <c r="M5" s="98"/>
      <c r="N5" s="99"/>
      <c r="O5" s="99"/>
      <c r="P5" s="99"/>
      <c r="Q5" s="71"/>
    </row>
    <row r="6" spans="1:17" ht="138.75" customHeight="1">
      <c r="A6" s="129" t="s">
        <v>35</v>
      </c>
      <c r="B6" s="130"/>
      <c r="C6" s="82" t="s">
        <v>36</v>
      </c>
      <c r="D6" s="76" t="s">
        <v>37</v>
      </c>
      <c r="E6" s="76" t="s">
        <v>38</v>
      </c>
      <c r="F6" s="77" t="s">
        <v>21</v>
      </c>
      <c r="G6" s="78">
        <v>0</v>
      </c>
      <c r="H6" s="78">
        <v>0</v>
      </c>
      <c r="I6" s="78">
        <v>1</v>
      </c>
      <c r="J6" s="76" t="s">
        <v>39</v>
      </c>
      <c r="K6" s="76" t="s">
        <v>40</v>
      </c>
      <c r="L6" s="98"/>
      <c r="M6" s="98"/>
      <c r="N6" s="99"/>
      <c r="O6" s="99"/>
      <c r="P6" s="99"/>
      <c r="Q6" s="71"/>
    </row>
    <row r="7" spans="1:17" ht="133.5" customHeight="1">
      <c r="A7" s="129"/>
      <c r="B7" s="130"/>
      <c r="C7" s="82" t="s">
        <v>41</v>
      </c>
      <c r="D7" s="76" t="s">
        <v>42</v>
      </c>
      <c r="E7" s="76" t="s">
        <v>43</v>
      </c>
      <c r="F7" s="77" t="s">
        <v>21</v>
      </c>
      <c r="G7" s="78">
        <v>1</v>
      </c>
      <c r="H7" s="78">
        <v>0</v>
      </c>
      <c r="I7" s="78">
        <v>0</v>
      </c>
      <c r="J7" s="76" t="s">
        <v>44</v>
      </c>
      <c r="K7" s="76" t="s">
        <v>45</v>
      </c>
      <c r="L7" s="98"/>
      <c r="M7" s="98"/>
      <c r="N7" s="99"/>
      <c r="O7" s="99"/>
      <c r="P7" s="99"/>
      <c r="Q7" s="71"/>
    </row>
    <row r="8" spans="1:17" ht="133.5" customHeight="1">
      <c r="A8" s="129"/>
      <c r="B8" s="130"/>
      <c r="C8" s="82" t="s">
        <v>46</v>
      </c>
      <c r="D8" s="76" t="s">
        <v>47</v>
      </c>
      <c r="E8" s="76" t="s">
        <v>48</v>
      </c>
      <c r="F8" s="77" t="s">
        <v>49</v>
      </c>
      <c r="G8" s="92">
        <v>0.33</v>
      </c>
      <c r="H8" s="92">
        <v>0.33</v>
      </c>
      <c r="I8" s="92">
        <v>0.34</v>
      </c>
      <c r="J8" s="76" t="s">
        <v>50</v>
      </c>
      <c r="K8" s="76" t="s">
        <v>51</v>
      </c>
      <c r="L8" s="98"/>
      <c r="M8" s="98"/>
      <c r="N8" s="99"/>
      <c r="O8" s="99"/>
      <c r="P8" s="99"/>
      <c r="Q8" s="71"/>
    </row>
    <row r="9" spans="1:17" ht="99.75" customHeight="1" thickBot="1">
      <c r="A9" s="121" t="s">
        <v>52</v>
      </c>
      <c r="B9" s="122"/>
      <c r="C9" s="82" t="s">
        <v>53</v>
      </c>
      <c r="D9" s="76" t="s">
        <v>54</v>
      </c>
      <c r="E9" s="76" t="s">
        <v>55</v>
      </c>
      <c r="F9" s="77" t="s">
        <v>21</v>
      </c>
      <c r="G9" s="78">
        <v>1</v>
      </c>
      <c r="H9" s="78">
        <v>1</v>
      </c>
      <c r="I9" s="78">
        <v>1</v>
      </c>
      <c r="J9" s="76" t="s">
        <v>56</v>
      </c>
      <c r="K9" s="76" t="s">
        <v>57</v>
      </c>
      <c r="L9" s="98"/>
      <c r="M9" s="98"/>
      <c r="N9" s="99"/>
      <c r="O9" s="99"/>
      <c r="P9" s="99"/>
      <c r="Q9" s="71"/>
    </row>
    <row r="10" spans="1:17" ht="163.5" customHeight="1" thickBot="1">
      <c r="A10" s="123" t="s">
        <v>58</v>
      </c>
      <c r="B10" s="124"/>
      <c r="C10" s="83" t="s">
        <v>59</v>
      </c>
      <c r="D10" s="76" t="s">
        <v>60</v>
      </c>
      <c r="E10" s="76" t="s">
        <v>61</v>
      </c>
      <c r="F10" s="77" t="s">
        <v>21</v>
      </c>
      <c r="G10" s="78">
        <v>1</v>
      </c>
      <c r="H10" s="78">
        <v>1</v>
      </c>
      <c r="I10" s="78">
        <v>1</v>
      </c>
      <c r="J10" s="76" t="s">
        <v>62</v>
      </c>
      <c r="K10" s="76" t="s">
        <v>63</v>
      </c>
      <c r="L10" s="98"/>
      <c r="M10" s="98"/>
      <c r="N10" s="99"/>
      <c r="O10" s="99"/>
      <c r="P10" s="99"/>
      <c r="Q10" s="71"/>
    </row>
    <row r="11" spans="1:17" ht="11.25" customHeight="1">
      <c r="A11" s="119"/>
      <c r="B11" s="120"/>
      <c r="C11" s="120"/>
      <c r="D11" s="120"/>
      <c r="E11" s="120"/>
      <c r="F11" s="120"/>
      <c r="G11" s="120"/>
      <c r="H11" s="120"/>
      <c r="I11" s="120"/>
      <c r="J11" s="120"/>
      <c r="K11" s="120"/>
    </row>
  </sheetData>
  <mergeCells count="11">
    <mergeCell ref="A11:K11"/>
    <mergeCell ref="A9:B9"/>
    <mergeCell ref="A10:B10"/>
    <mergeCell ref="A4:B5"/>
    <mergeCell ref="A6:B8"/>
    <mergeCell ref="L1:P1"/>
    <mergeCell ref="Q1:Q2"/>
    <mergeCell ref="A1:K1"/>
    <mergeCell ref="A2:B2"/>
    <mergeCell ref="A3:B3"/>
    <mergeCell ref="C2:D2"/>
  </mergeCells>
  <pageMargins left="0.31496062992125984" right="0.51181102362204722" top="0.74803149606299213" bottom="0.74803149606299213" header="0.31496062992125984" footer="0.31496062992125984"/>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Hoja2!$E$4:$E$5</xm:f>
          </x14:formula1>
          <xm:sqref>F3:F10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57516-FAC9-4212-85F2-F78926F949F0}">
  <dimension ref="A1:P18"/>
  <sheetViews>
    <sheetView tabSelected="1" topLeftCell="A14" zoomScale="70" zoomScaleNormal="70" workbookViewId="0">
      <selection activeCell="A14" sqref="A1:XFD1048576"/>
    </sheetView>
  </sheetViews>
  <sheetFormatPr defaultColWidth="11.42578125" defaultRowHeight="15"/>
  <cols>
    <col min="1" max="1" width="24.42578125" style="1191" customWidth="1"/>
    <col min="2" max="2" width="8.7109375" style="1191" customWidth="1"/>
    <col min="3" max="3" width="31.140625" style="1191" customWidth="1"/>
    <col min="4" max="4" width="36.28515625" style="1191" customWidth="1"/>
    <col min="5" max="5" width="29.85546875" style="1191" customWidth="1"/>
    <col min="6" max="6" width="35.42578125" style="1191" customWidth="1"/>
    <col min="7" max="7" width="31" style="1191" customWidth="1"/>
    <col min="8" max="8" width="33.42578125" style="1191" customWidth="1"/>
    <col min="9" max="9" width="35.85546875" style="1191" customWidth="1"/>
    <col min="10" max="10" width="29.42578125" style="1191" customWidth="1"/>
    <col min="11" max="11" width="20.7109375" style="1188" hidden="1" customWidth="1"/>
    <col min="12" max="12" width="22.5703125" style="1189" hidden="1" customWidth="1"/>
    <col min="13" max="13" width="24.42578125" style="1189" hidden="1" customWidth="1"/>
    <col min="14" max="14" width="22.7109375" style="1189" hidden="1" customWidth="1"/>
    <col min="15" max="15" width="28.7109375" style="1189" hidden="1" customWidth="1"/>
    <col min="16" max="16" width="24.85546875" style="1122" hidden="1" customWidth="1"/>
    <col min="17" max="16384" width="11.42578125" style="1191"/>
  </cols>
  <sheetData>
    <row r="1" spans="1:16" ht="15.75">
      <c r="A1" s="552" t="s">
        <v>1011</v>
      </c>
      <c r="B1" s="553"/>
      <c r="C1" s="553"/>
      <c r="D1" s="553"/>
      <c r="E1" s="553"/>
      <c r="F1" s="553"/>
      <c r="G1" s="553"/>
      <c r="H1" s="553"/>
      <c r="I1" s="553"/>
      <c r="J1" s="554"/>
      <c r="K1" s="1190"/>
      <c r="L1" s="1190"/>
      <c r="M1" s="1190"/>
      <c r="N1" s="1190"/>
      <c r="O1" s="1190"/>
      <c r="P1" s="1191"/>
    </row>
    <row r="2" spans="1:16" ht="27" customHeight="1" thickBot="1">
      <c r="A2" s="556" t="s">
        <v>1159</v>
      </c>
      <c r="B2" s="557"/>
      <c r="C2" s="557"/>
      <c r="D2" s="557"/>
      <c r="E2" s="557"/>
      <c r="F2" s="557"/>
      <c r="G2" s="557"/>
      <c r="H2" s="557"/>
      <c r="I2" s="557"/>
      <c r="J2" s="558"/>
      <c r="K2" s="1029" t="s">
        <v>1</v>
      </c>
      <c r="L2" s="1192"/>
      <c r="M2" s="1192"/>
      <c r="N2" s="1192"/>
      <c r="O2" s="1193"/>
      <c r="P2" s="1194" t="s">
        <v>2</v>
      </c>
    </row>
    <row r="3" spans="1:16" ht="132" customHeight="1" thickBot="1">
      <c r="A3" s="1195" t="s">
        <v>3</v>
      </c>
      <c r="B3" s="1196" t="s">
        <v>4</v>
      </c>
      <c r="C3" s="1197"/>
      <c r="D3" s="1198" t="s">
        <v>5</v>
      </c>
      <c r="E3" s="1198" t="s">
        <v>1160</v>
      </c>
      <c r="F3" s="1198" t="s">
        <v>7</v>
      </c>
      <c r="G3" s="1198" t="s">
        <v>8</v>
      </c>
      <c r="H3" s="1198" t="s">
        <v>9</v>
      </c>
      <c r="I3" s="1198" t="s">
        <v>949</v>
      </c>
      <c r="J3" s="1199" t="s">
        <v>11</v>
      </c>
      <c r="K3" s="1200" t="s">
        <v>12</v>
      </c>
      <c r="L3" s="1201" t="s">
        <v>952</v>
      </c>
      <c r="M3" s="1201" t="s">
        <v>14</v>
      </c>
      <c r="N3" s="1201" t="s">
        <v>15</v>
      </c>
      <c r="O3" s="1202" t="s">
        <v>16</v>
      </c>
      <c r="P3" s="1203"/>
    </row>
    <row r="4" spans="1:16" ht="45" customHeight="1">
      <c r="A4" s="1204" t="s">
        <v>1161</v>
      </c>
      <c r="B4" s="1205" t="s">
        <v>1017</v>
      </c>
      <c r="C4" s="555" t="s">
        <v>1162</v>
      </c>
      <c r="D4" s="555" t="s">
        <v>1163</v>
      </c>
      <c r="E4" s="1206" t="s">
        <v>21</v>
      </c>
      <c r="F4" s="1206">
        <v>1</v>
      </c>
      <c r="G4" s="1206">
        <v>1</v>
      </c>
      <c r="H4" s="1206">
        <v>0</v>
      </c>
      <c r="I4" s="555" t="s">
        <v>1164</v>
      </c>
      <c r="J4" s="555" t="s">
        <v>1026</v>
      </c>
      <c r="K4" s="1207">
        <v>45043</v>
      </c>
      <c r="L4" s="1208"/>
      <c r="M4" s="1208"/>
      <c r="N4" s="1208"/>
      <c r="O4" s="1208"/>
      <c r="P4" s="1209"/>
    </row>
    <row r="5" spans="1:16" ht="0.95" customHeight="1">
      <c r="A5" s="1204"/>
      <c r="B5" s="1205"/>
      <c r="C5" s="555"/>
      <c r="D5" s="555"/>
      <c r="E5" s="1206"/>
      <c r="F5" s="1206"/>
      <c r="G5" s="1206"/>
      <c r="H5" s="1206"/>
      <c r="I5" s="555"/>
      <c r="J5" s="555"/>
      <c r="K5" s="1210"/>
      <c r="L5" s="1210"/>
      <c r="M5" s="1210"/>
      <c r="N5" s="1210"/>
      <c r="O5" s="1210"/>
      <c r="P5" s="1211"/>
    </row>
    <row r="6" spans="1:16" ht="15" customHeight="1">
      <c r="A6" s="1204"/>
      <c r="B6" s="1205"/>
      <c r="C6" s="555"/>
      <c r="D6" s="555"/>
      <c r="E6" s="1206"/>
      <c r="F6" s="1206"/>
      <c r="G6" s="1206"/>
      <c r="H6" s="1206"/>
      <c r="I6" s="555"/>
      <c r="J6" s="555"/>
      <c r="K6" s="1210"/>
      <c r="L6" s="1210"/>
      <c r="M6" s="1210"/>
      <c r="N6" s="1210"/>
      <c r="O6" s="1210"/>
      <c r="P6" s="1211"/>
    </row>
    <row r="7" spans="1:16" ht="64.5" customHeight="1">
      <c r="A7" s="1204"/>
      <c r="B7" s="1205"/>
      <c r="C7" s="555"/>
      <c r="D7" s="555"/>
      <c r="E7" s="1206"/>
      <c r="F7" s="1206"/>
      <c r="G7" s="1206"/>
      <c r="H7" s="1206"/>
      <c r="I7" s="555"/>
      <c r="J7" s="555"/>
      <c r="K7" s="1212"/>
      <c r="L7" s="1212"/>
      <c r="M7" s="1212"/>
      <c r="N7" s="1212"/>
      <c r="O7" s="1212"/>
      <c r="P7" s="1213"/>
    </row>
    <row r="8" spans="1:16" ht="205.5" customHeight="1">
      <c r="A8" s="1204"/>
      <c r="B8" s="911" t="s">
        <v>1022</v>
      </c>
      <c r="C8" s="1214" t="s">
        <v>1165</v>
      </c>
      <c r="D8" s="1214" t="s">
        <v>1166</v>
      </c>
      <c r="E8" s="1215" t="s">
        <v>49</v>
      </c>
      <c r="F8" s="1215">
        <v>33</v>
      </c>
      <c r="G8" s="1215">
        <v>33</v>
      </c>
      <c r="H8" s="1215">
        <v>34</v>
      </c>
      <c r="I8" s="1214" t="s">
        <v>1167</v>
      </c>
      <c r="J8" s="1214" t="s">
        <v>1026</v>
      </c>
      <c r="K8" s="1216"/>
      <c r="L8" s="1161"/>
      <c r="M8" s="1162"/>
      <c r="N8" s="1162"/>
      <c r="O8" s="1162"/>
      <c r="P8" s="1163"/>
    </row>
    <row r="9" spans="1:16" ht="99.75" customHeight="1">
      <c r="A9" s="1204"/>
      <c r="B9" s="911" t="s">
        <v>1027</v>
      </c>
      <c r="C9" s="1214" t="s">
        <v>1168</v>
      </c>
      <c r="D9" s="1214" t="s">
        <v>1169</v>
      </c>
      <c r="E9" s="1215" t="s">
        <v>21</v>
      </c>
      <c r="F9" s="1215">
        <v>5</v>
      </c>
      <c r="G9" s="1215">
        <v>2</v>
      </c>
      <c r="H9" s="1215">
        <v>2</v>
      </c>
      <c r="I9" s="1214" t="s">
        <v>1170</v>
      </c>
      <c r="J9" s="1214" t="s">
        <v>1026</v>
      </c>
      <c r="K9" s="1216"/>
      <c r="L9" s="1164"/>
      <c r="M9" s="1162"/>
      <c r="N9" s="1162"/>
      <c r="O9" s="1162"/>
      <c r="P9" s="1163"/>
    </row>
    <row r="10" spans="1:16" ht="96" customHeight="1">
      <c r="A10" s="1217" t="s">
        <v>1171</v>
      </c>
      <c r="B10" s="911" t="s">
        <v>25</v>
      </c>
      <c r="C10" s="1214" t="s">
        <v>1172</v>
      </c>
      <c r="D10" s="1214" t="s">
        <v>1173</v>
      </c>
      <c r="E10" s="1215" t="s">
        <v>21</v>
      </c>
      <c r="F10" s="1215">
        <v>1</v>
      </c>
      <c r="G10" s="1215">
        <v>1</v>
      </c>
      <c r="H10" s="1215">
        <v>1</v>
      </c>
      <c r="I10" s="1214" t="s">
        <v>1174</v>
      </c>
      <c r="J10" s="1214" t="s">
        <v>1026</v>
      </c>
      <c r="K10" s="1216"/>
      <c r="L10" s="1164"/>
      <c r="M10" s="1162"/>
      <c r="N10" s="1162"/>
      <c r="O10" s="1162"/>
      <c r="P10" s="1163"/>
    </row>
    <row r="11" spans="1:16" ht="198" customHeight="1">
      <c r="A11" s="1218"/>
      <c r="B11" s="911" t="s">
        <v>30</v>
      </c>
      <c r="C11" s="1214" t="s">
        <v>1175</v>
      </c>
      <c r="D11" s="1214" t="s">
        <v>1176</v>
      </c>
      <c r="E11" s="1215" t="s">
        <v>21</v>
      </c>
      <c r="F11" s="1215">
        <v>3</v>
      </c>
      <c r="G11" s="1215">
        <v>10</v>
      </c>
      <c r="H11" s="1215">
        <v>9</v>
      </c>
      <c r="I11" s="1214" t="s">
        <v>1177</v>
      </c>
      <c r="J11" s="1214" t="s">
        <v>1026</v>
      </c>
      <c r="K11" s="1216"/>
      <c r="L11" s="1166"/>
      <c r="M11" s="1162"/>
      <c r="N11" s="1162"/>
      <c r="O11" s="1162"/>
      <c r="P11" s="1163"/>
    </row>
    <row r="12" spans="1:16" ht="144" customHeight="1">
      <c r="A12" s="1218"/>
      <c r="B12" s="911" t="s">
        <v>1039</v>
      </c>
      <c r="C12" s="1214" t="s">
        <v>1178</v>
      </c>
      <c r="D12" s="1214" t="s">
        <v>1179</v>
      </c>
      <c r="E12" s="1215" t="s">
        <v>21</v>
      </c>
      <c r="F12" s="1215">
        <v>1</v>
      </c>
      <c r="G12" s="1215">
        <v>17</v>
      </c>
      <c r="H12" s="1215">
        <v>17</v>
      </c>
      <c r="I12" s="1214" t="s">
        <v>1177</v>
      </c>
      <c r="J12" s="1214" t="s">
        <v>1026</v>
      </c>
      <c r="K12" s="1216"/>
      <c r="L12" s="1166"/>
      <c r="M12" s="1162"/>
      <c r="N12" s="1162"/>
      <c r="O12" s="1168"/>
      <c r="P12" s="1163"/>
    </row>
    <row r="13" spans="1:16" ht="144" customHeight="1">
      <c r="A13" s="1219"/>
      <c r="B13" s="911" t="s">
        <v>1084</v>
      </c>
      <c r="C13" s="1220" t="s">
        <v>1180</v>
      </c>
      <c r="D13" s="1220" t="s">
        <v>1181</v>
      </c>
      <c r="E13" s="1144" t="s">
        <v>21</v>
      </c>
      <c r="F13" s="1144">
        <v>0</v>
      </c>
      <c r="G13" s="1144">
        <v>1</v>
      </c>
      <c r="H13" s="1144">
        <v>0</v>
      </c>
      <c r="I13" s="1220" t="s">
        <v>1177</v>
      </c>
      <c r="J13" s="1220" t="s">
        <v>1026</v>
      </c>
      <c r="K13" s="1216"/>
      <c r="L13" s="1172"/>
      <c r="M13" s="1162"/>
      <c r="N13" s="1173"/>
      <c r="O13" s="1173"/>
      <c r="P13" s="1163"/>
    </row>
    <row r="14" spans="1:16" ht="114.75" customHeight="1">
      <c r="A14" s="1221" t="s">
        <v>1182</v>
      </c>
      <c r="B14" s="911" t="s">
        <v>36</v>
      </c>
      <c r="C14" s="1214" t="s">
        <v>1183</v>
      </c>
      <c r="D14" s="1214" t="s">
        <v>1184</v>
      </c>
      <c r="E14" s="1215" t="s">
        <v>49</v>
      </c>
      <c r="F14" s="1144">
        <v>0</v>
      </c>
      <c r="G14" s="1144">
        <v>0</v>
      </c>
      <c r="H14" s="1222">
        <v>1</v>
      </c>
      <c r="I14" s="1214" t="s">
        <v>1185</v>
      </c>
      <c r="J14" s="1223" t="s">
        <v>1026</v>
      </c>
      <c r="K14" s="1216"/>
      <c r="L14" s="1166"/>
      <c r="M14" s="1162"/>
      <c r="N14" s="1162"/>
      <c r="O14" s="1162"/>
      <c r="P14" s="1163"/>
    </row>
    <row r="15" spans="1:16" ht="156.94999999999999" customHeight="1" thickBot="1">
      <c r="A15" s="1204" t="s">
        <v>1186</v>
      </c>
      <c r="B15" s="911" t="s">
        <v>53</v>
      </c>
      <c r="C15" s="1214" t="s">
        <v>1187</v>
      </c>
      <c r="D15" s="1214" t="s">
        <v>1188</v>
      </c>
      <c r="E15" s="1215" t="s">
        <v>21</v>
      </c>
      <c r="F15" s="1215">
        <v>0</v>
      </c>
      <c r="G15" s="1215">
        <v>1</v>
      </c>
      <c r="H15" s="1215">
        <v>1</v>
      </c>
      <c r="I15" s="1224" t="s">
        <v>1189</v>
      </c>
      <c r="J15" s="1214" t="s">
        <v>1026</v>
      </c>
      <c r="K15" s="1225"/>
      <c r="L15" s="1226"/>
      <c r="M15" s="1227"/>
      <c r="N15" s="1227"/>
      <c r="O15" s="1227"/>
      <c r="P15" s="1186"/>
    </row>
    <row r="16" spans="1:16" ht="188.1" customHeight="1">
      <c r="A16" s="1204"/>
      <c r="B16" s="911" t="s">
        <v>1058</v>
      </c>
      <c r="C16" s="1214" t="s">
        <v>1190</v>
      </c>
      <c r="D16" s="1214" t="s">
        <v>1191</v>
      </c>
      <c r="E16" s="1215" t="s">
        <v>21</v>
      </c>
      <c r="F16" s="1215">
        <v>1</v>
      </c>
      <c r="G16" s="1215">
        <v>1</v>
      </c>
      <c r="H16" s="1215">
        <v>1</v>
      </c>
      <c r="I16" s="1224" t="s">
        <v>1177</v>
      </c>
      <c r="J16" s="1214" t="s">
        <v>1026</v>
      </c>
      <c r="K16" s="1228"/>
      <c r="L16" s="1229"/>
      <c r="M16" s="1229"/>
      <c r="N16" s="1229"/>
      <c r="O16" s="1229"/>
    </row>
    <row r="17" spans="1:15" ht="207" customHeight="1">
      <c r="A17" s="1204"/>
      <c r="B17" s="911" t="s">
        <v>1192</v>
      </c>
      <c r="C17" s="1214" t="s">
        <v>1193</v>
      </c>
      <c r="D17" s="1214" t="s">
        <v>1194</v>
      </c>
      <c r="E17" s="1215" t="s">
        <v>21</v>
      </c>
      <c r="F17" s="1215">
        <v>0</v>
      </c>
      <c r="G17" s="1215">
        <v>1</v>
      </c>
      <c r="H17" s="1215">
        <v>1</v>
      </c>
      <c r="I17" s="1224" t="s">
        <v>1195</v>
      </c>
      <c r="J17" s="1214" t="s">
        <v>1026</v>
      </c>
      <c r="K17" s="1228"/>
      <c r="L17" s="1229"/>
      <c r="M17" s="1229"/>
      <c r="N17" s="1229"/>
      <c r="O17" s="1229"/>
    </row>
    <row r="18" spans="1:15" ht="147.75" customHeight="1" thickBot="1">
      <c r="A18" s="1230"/>
      <c r="B18" s="911" t="s">
        <v>1196</v>
      </c>
      <c r="C18" s="1214" t="s">
        <v>1197</v>
      </c>
      <c r="D18" s="1214" t="s">
        <v>1198</v>
      </c>
      <c r="E18" s="1215" t="s">
        <v>21</v>
      </c>
      <c r="F18" s="1215">
        <v>0</v>
      </c>
      <c r="G18" s="1215">
        <v>1</v>
      </c>
      <c r="H18" s="1215">
        <v>1</v>
      </c>
      <c r="I18" s="1224" t="s">
        <v>1199</v>
      </c>
      <c r="J18" s="1214" t="s">
        <v>1026</v>
      </c>
      <c r="K18" s="1228"/>
      <c r="L18" s="1229"/>
      <c r="M18" s="1229"/>
      <c r="N18" s="1229"/>
      <c r="O18" s="1229"/>
    </row>
  </sheetData>
  <mergeCells count="23">
    <mergeCell ref="K2:O2"/>
    <mergeCell ref="P2:P3"/>
    <mergeCell ref="K4:K7"/>
    <mergeCell ref="L4:L7"/>
    <mergeCell ref="M4:M7"/>
    <mergeCell ref="N4:N7"/>
    <mergeCell ref="O4:O7"/>
    <mergeCell ref="P4:P7"/>
    <mergeCell ref="A15:A18"/>
    <mergeCell ref="A1:J1"/>
    <mergeCell ref="A4:A9"/>
    <mergeCell ref="C4:C7"/>
    <mergeCell ref="D4:D7"/>
    <mergeCell ref="E4:E7"/>
    <mergeCell ref="F4:F7"/>
    <mergeCell ref="G4:G7"/>
    <mergeCell ref="H4:H7"/>
    <mergeCell ref="I4:I7"/>
    <mergeCell ref="J4:J7"/>
    <mergeCell ref="A2:J2"/>
    <mergeCell ref="A10:A13"/>
    <mergeCell ref="B3:C3"/>
    <mergeCell ref="B4:B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B81854D-1F9A-4CA9-B6FE-321EC5574260}">
          <x14:formula1>
            <xm:f>Hoja2!$E$4:$E$5</xm:f>
          </x14:formula1>
          <xm:sqref>E4 E16 E8:E14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heetViews>
  <sheetFormatPr defaultColWidth="11.42578125" defaultRowHeight="15"/>
  <cols>
    <col min="1" max="1" width="18.42578125" customWidth="1"/>
  </cols>
  <sheetData>
    <row r="1" spans="1:1">
      <c r="A1" t="s">
        <v>1200</v>
      </c>
    </row>
    <row r="2" spans="1:1">
      <c r="A2" t="s">
        <v>476</v>
      </c>
    </row>
    <row r="3" spans="1:1">
      <c r="A3" t="s">
        <v>1201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9"/>
  <sheetViews>
    <sheetView workbookViewId="0"/>
  </sheetViews>
  <sheetFormatPr defaultColWidth="11.42578125" defaultRowHeight="15"/>
  <cols>
    <col min="1" max="1" width="31.85546875" style="10" customWidth="1"/>
    <col min="2" max="2" width="18" bestFit="1" customWidth="1"/>
    <col min="3" max="3" width="13" bestFit="1" customWidth="1"/>
    <col min="4" max="4" width="15.5703125" bestFit="1" customWidth="1"/>
    <col min="5" max="5" width="53" customWidth="1"/>
    <col min="6" max="6" width="9.140625" style="12" customWidth="1"/>
    <col min="7" max="7" width="28.140625" customWidth="1"/>
  </cols>
  <sheetData>
    <row r="1" spans="1:7">
      <c r="A1" s="7" t="s">
        <v>1202</v>
      </c>
      <c r="B1" s="6" t="s">
        <v>79</v>
      </c>
      <c r="C1" s="6" t="s">
        <v>81</v>
      </c>
      <c r="D1" s="6" t="s">
        <v>1203</v>
      </c>
      <c r="E1" s="6" t="s">
        <v>1204</v>
      </c>
      <c r="F1" s="11" t="s">
        <v>1205</v>
      </c>
      <c r="G1" s="11" t="s">
        <v>85</v>
      </c>
    </row>
    <row r="2" spans="1:7">
      <c r="A2" s="8" t="s">
        <v>1206</v>
      </c>
      <c r="B2" t="s">
        <v>129</v>
      </c>
      <c r="C2" t="s">
        <v>1207</v>
      </c>
      <c r="D2" t="s">
        <v>475</v>
      </c>
      <c r="E2" s="10" t="s">
        <v>135</v>
      </c>
      <c r="F2" s="12">
        <v>15</v>
      </c>
      <c r="G2" t="s">
        <v>133</v>
      </c>
    </row>
    <row r="3" spans="1:7">
      <c r="A3" s="8" t="s">
        <v>1208</v>
      </c>
      <c r="B3" t="s">
        <v>1209</v>
      </c>
      <c r="C3" t="s">
        <v>1210</v>
      </c>
      <c r="D3" t="s">
        <v>485</v>
      </c>
      <c r="E3" s="10" t="s">
        <v>1211</v>
      </c>
      <c r="F3" s="12">
        <v>0</v>
      </c>
      <c r="G3" t="s">
        <v>407</v>
      </c>
    </row>
    <row r="4" spans="1:7">
      <c r="A4" s="8" t="s">
        <v>1212</v>
      </c>
      <c r="B4" t="s">
        <v>180</v>
      </c>
      <c r="C4" t="s">
        <v>1213</v>
      </c>
      <c r="E4" s="10" t="s">
        <v>147</v>
      </c>
      <c r="F4" s="12">
        <v>15</v>
      </c>
    </row>
    <row r="5" spans="1:7">
      <c r="A5" s="8" t="s">
        <v>1214</v>
      </c>
      <c r="B5" t="s">
        <v>572</v>
      </c>
      <c r="C5" t="s">
        <v>632</v>
      </c>
      <c r="E5" s="10" t="s">
        <v>1215</v>
      </c>
      <c r="F5" s="12">
        <v>0</v>
      </c>
    </row>
    <row r="6" spans="1:7">
      <c r="A6" s="8" t="s">
        <v>1216</v>
      </c>
      <c r="B6" t="s">
        <v>1217</v>
      </c>
      <c r="C6" t="s">
        <v>605</v>
      </c>
      <c r="E6" s="10" t="s">
        <v>150</v>
      </c>
      <c r="F6" s="12">
        <v>15</v>
      </c>
    </row>
    <row r="7" spans="1:7">
      <c r="A7" s="8" t="s">
        <v>1218</v>
      </c>
      <c r="E7" s="10" t="s">
        <v>1219</v>
      </c>
      <c r="F7" s="12">
        <v>0</v>
      </c>
    </row>
    <row r="8" spans="1:7">
      <c r="A8" s="9" t="s">
        <v>1220</v>
      </c>
      <c r="E8" s="10" t="s">
        <v>154</v>
      </c>
      <c r="F8" s="12">
        <v>15</v>
      </c>
    </row>
    <row r="9" spans="1:7">
      <c r="A9" s="9" t="s">
        <v>1221</v>
      </c>
      <c r="E9" s="10" t="s">
        <v>598</v>
      </c>
      <c r="F9" s="12">
        <v>10</v>
      </c>
    </row>
    <row r="10" spans="1:7" ht="26.25">
      <c r="A10" s="9" t="s">
        <v>1222</v>
      </c>
      <c r="E10" s="10" t="s">
        <v>1223</v>
      </c>
      <c r="F10" s="12">
        <v>0</v>
      </c>
    </row>
    <row r="11" spans="1:7">
      <c r="A11" s="9" t="s">
        <v>1224</v>
      </c>
      <c r="E11" s="10" t="s">
        <v>157</v>
      </c>
      <c r="F11" s="12">
        <v>15</v>
      </c>
    </row>
    <row r="12" spans="1:7">
      <c r="A12" s="9" t="s">
        <v>126</v>
      </c>
      <c r="E12" s="10" t="s">
        <v>1225</v>
      </c>
      <c r="F12" s="12">
        <v>0</v>
      </c>
    </row>
    <row r="13" spans="1:7" ht="26.25">
      <c r="A13" s="9" t="s">
        <v>1226</v>
      </c>
      <c r="E13" s="10" t="s">
        <v>160</v>
      </c>
      <c r="F13" s="12">
        <v>15</v>
      </c>
    </row>
    <row r="14" spans="1:7">
      <c r="A14" s="9" t="s">
        <v>1227</v>
      </c>
      <c r="E14" s="10" t="s">
        <v>1228</v>
      </c>
      <c r="F14" s="12">
        <v>0</v>
      </c>
    </row>
    <row r="15" spans="1:7">
      <c r="A15" s="9"/>
      <c r="E15" s="10" t="s">
        <v>163</v>
      </c>
      <c r="F15" s="12">
        <v>10</v>
      </c>
    </row>
    <row r="16" spans="1:7">
      <c r="A16" s="9"/>
      <c r="E16" s="10" t="s">
        <v>1229</v>
      </c>
      <c r="F16" s="12">
        <v>5</v>
      </c>
    </row>
    <row r="17" spans="1:12">
      <c r="A17" s="9"/>
      <c r="E17" s="10" t="s">
        <v>1230</v>
      </c>
      <c r="F17" s="12">
        <v>0</v>
      </c>
    </row>
    <row r="18" spans="1:12">
      <c r="A18" s="8"/>
      <c r="E18" s="13" t="s">
        <v>123</v>
      </c>
      <c r="F18" s="12">
        <f>SUM(F2:F17)</f>
        <v>115</v>
      </c>
    </row>
    <row r="19" spans="1:12">
      <c r="A19" s="8"/>
    </row>
    <row r="20" spans="1:12">
      <c r="A20" s="8"/>
    </row>
    <row r="21" spans="1:12">
      <c r="A21" s="14"/>
    </row>
    <row r="22" spans="1:12">
      <c r="A22" s="14"/>
    </row>
    <row r="23" spans="1:12" ht="60.75">
      <c r="B23" s="559" t="s">
        <v>1231</v>
      </c>
      <c r="C23" s="559"/>
      <c r="D23" s="6" t="s">
        <v>1232</v>
      </c>
      <c r="E23" s="15" t="s">
        <v>1233</v>
      </c>
      <c r="G23" s="14" t="s">
        <v>1234</v>
      </c>
      <c r="H23" s="14" t="s">
        <v>1235</v>
      </c>
    </row>
    <row r="24" spans="1:12">
      <c r="B24" s="6" t="s">
        <v>79</v>
      </c>
      <c r="C24" s="6" t="s">
        <v>81</v>
      </c>
      <c r="D24" t="s">
        <v>131</v>
      </c>
      <c r="E24" t="s">
        <v>136</v>
      </c>
      <c r="G24" t="s">
        <v>140</v>
      </c>
      <c r="H24" t="s">
        <v>140</v>
      </c>
    </row>
    <row r="25" spans="1:12">
      <c r="B25" t="s">
        <v>129</v>
      </c>
      <c r="C25" t="s">
        <v>1213</v>
      </c>
      <c r="D25" t="s">
        <v>152</v>
      </c>
      <c r="E25" t="s">
        <v>1213</v>
      </c>
      <c r="G25" t="s">
        <v>141</v>
      </c>
      <c r="H25" t="s">
        <v>285</v>
      </c>
      <c r="L25" t="b">
        <f>IF(K25=DATOS!E2,"")</f>
        <v>0</v>
      </c>
    </row>
    <row r="26" spans="1:12">
      <c r="B26" t="s">
        <v>1209</v>
      </c>
      <c r="C26" t="s">
        <v>632</v>
      </c>
      <c r="E26" t="s">
        <v>1236</v>
      </c>
      <c r="H26" t="s">
        <v>141</v>
      </c>
    </row>
    <row r="27" spans="1:12">
      <c r="B27" t="s">
        <v>180</v>
      </c>
      <c r="C27" t="s">
        <v>605</v>
      </c>
    </row>
    <row r="28" spans="1:12">
      <c r="B28" t="s">
        <v>572</v>
      </c>
    </row>
    <row r="29" spans="1:12">
      <c r="B29" t="s">
        <v>1217</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82"/>
  <sheetViews>
    <sheetView workbookViewId="0">
      <selection sqref="A1:C3"/>
    </sheetView>
  </sheetViews>
  <sheetFormatPr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17.5703125" style="4" customWidth="1"/>
    <col min="8" max="8" width="75.7109375" style="18" customWidth="1"/>
    <col min="9" max="9" width="10.85546875" style="4" customWidth="1"/>
    <col min="10" max="10" width="8" style="17"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71093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51" customWidth="1"/>
    <col min="39" max="39" width="17.5703125" style="5" customWidth="1"/>
    <col min="40" max="40" width="27.28515625" style="5" customWidth="1"/>
    <col min="41" max="42" width="11.42578125" style="5" customWidth="1"/>
    <col min="43" max="44" width="34" style="5" customWidth="1"/>
    <col min="45" max="46" width="11.42578125" style="5" customWidth="1"/>
    <col min="47" max="48" width="34" style="5" customWidth="1"/>
    <col min="49" max="50" width="11.42578125" style="5" customWidth="1"/>
    <col min="51" max="52" width="34" style="5" customWidth="1"/>
    <col min="53" max="53" width="19.7109375" style="5" customWidth="1"/>
    <col min="54" max="54" width="31.42578125" style="5" customWidth="1"/>
    <col min="55" max="55" width="22.85546875" style="5" customWidth="1"/>
    <col min="56" max="56" width="21" style="5" customWidth="1"/>
    <col min="57" max="57" width="24.5703125" style="5" customWidth="1"/>
    <col min="58" max="16384" width="11.42578125" style="1"/>
  </cols>
  <sheetData>
    <row r="1" spans="1:57" ht="40.5" customHeight="1" thickBot="1">
      <c r="A1" s="373"/>
      <c r="B1" s="374"/>
      <c r="C1" s="375"/>
      <c r="D1" s="380" t="s">
        <v>64</v>
      </c>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2"/>
    </row>
    <row r="2" spans="1:57" ht="30" customHeight="1" thickBot="1">
      <c r="A2" s="376"/>
      <c r="B2" s="377"/>
      <c r="C2" s="377"/>
      <c r="D2" s="383" t="s">
        <v>65</v>
      </c>
      <c r="E2" s="384"/>
      <c r="F2" s="384"/>
      <c r="G2" s="384"/>
      <c r="H2" s="384"/>
      <c r="I2" s="384"/>
      <c r="J2" s="384"/>
      <c r="K2" s="385"/>
      <c r="L2" s="367" t="s">
        <v>66</v>
      </c>
      <c r="M2" s="368"/>
      <c r="N2" s="368"/>
      <c r="O2" s="368"/>
      <c r="P2" s="369"/>
      <c r="Q2" s="58"/>
      <c r="R2" s="384"/>
      <c r="S2" s="384"/>
      <c r="T2" s="384"/>
      <c r="U2" s="384"/>
      <c r="V2" s="384"/>
      <c r="W2" s="384"/>
      <c r="X2" s="384"/>
      <c r="Y2" s="384"/>
      <c r="Z2" s="384"/>
      <c r="AA2" s="384"/>
      <c r="AB2" s="384"/>
      <c r="AC2" s="384"/>
      <c r="AD2" s="384"/>
      <c r="AE2" s="384"/>
      <c r="AF2" s="384"/>
      <c r="AG2" s="385"/>
      <c r="AH2" s="367"/>
      <c r="AI2" s="368"/>
      <c r="AJ2" s="368"/>
      <c r="AK2" s="368"/>
      <c r="AL2" s="368"/>
      <c r="AM2" s="368"/>
      <c r="AN2" s="368"/>
      <c r="AO2" s="368"/>
      <c r="AP2" s="368"/>
      <c r="AQ2" s="368"/>
      <c r="AR2" s="368"/>
      <c r="AS2" s="368"/>
      <c r="AT2" s="368"/>
      <c r="AU2" s="368"/>
      <c r="AV2" s="368"/>
      <c r="AW2" s="368"/>
      <c r="AX2" s="368"/>
      <c r="AY2" s="368"/>
      <c r="AZ2" s="368"/>
      <c r="BA2" s="368"/>
      <c r="BB2" s="368"/>
      <c r="BC2" s="368"/>
      <c r="BD2" s="368"/>
      <c r="BE2" s="369"/>
    </row>
    <row r="3" spans="1:57" ht="30" hidden="1" customHeight="1" thickBot="1">
      <c r="A3" s="378"/>
      <c r="B3" s="379"/>
      <c r="C3" s="379"/>
      <c r="D3" s="386" t="s">
        <v>67</v>
      </c>
      <c r="E3" s="366"/>
      <c r="F3" s="387">
        <v>43455</v>
      </c>
      <c r="G3" s="368"/>
      <c r="H3" s="368"/>
      <c r="I3" s="368"/>
      <c r="J3" s="368"/>
      <c r="K3" s="368"/>
      <c r="L3" s="368"/>
      <c r="M3" s="368"/>
      <c r="N3" s="368"/>
      <c r="O3" s="368"/>
      <c r="P3" s="369"/>
      <c r="Q3" s="57"/>
      <c r="R3" s="365"/>
      <c r="S3" s="365"/>
      <c r="T3" s="365"/>
      <c r="U3" s="365"/>
      <c r="V3" s="365"/>
      <c r="W3" s="365"/>
      <c r="X3" s="365"/>
      <c r="Y3" s="365"/>
      <c r="Z3" s="365"/>
      <c r="AA3" s="365"/>
      <c r="AB3" s="365"/>
      <c r="AC3" s="365"/>
      <c r="AD3" s="365"/>
      <c r="AE3" s="366"/>
      <c r="AF3" s="56"/>
      <c r="AG3" s="367"/>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9"/>
    </row>
    <row r="4" spans="1:57" ht="30" hidden="1" customHeight="1" thickBot="1">
      <c r="A4" s="2"/>
      <c r="B4" s="2"/>
      <c r="C4" s="2"/>
      <c r="D4" s="2"/>
      <c r="E4" s="2"/>
      <c r="F4" s="2"/>
      <c r="G4" s="2"/>
      <c r="H4" s="36"/>
      <c r="I4" s="2"/>
      <c r="J4" s="35"/>
      <c r="K4" s="2"/>
      <c r="L4" s="2"/>
      <c r="M4" s="2"/>
      <c r="N4" s="2"/>
      <c r="O4" s="2"/>
      <c r="P4" s="2"/>
      <c r="Q4" s="2"/>
      <c r="R4" s="2"/>
      <c r="S4" s="2"/>
      <c r="T4" s="2"/>
      <c r="U4" s="2"/>
      <c r="V4" s="2"/>
      <c r="W4" s="2"/>
      <c r="X4" s="2"/>
      <c r="Y4" s="2"/>
      <c r="Z4" s="2"/>
      <c r="AA4" s="2"/>
      <c r="AB4" s="2"/>
      <c r="AC4" s="2"/>
      <c r="AD4" s="2"/>
      <c r="AE4" s="2"/>
      <c r="AF4" s="2"/>
      <c r="AG4" s="2"/>
      <c r="AH4" s="2"/>
      <c r="AI4" s="2"/>
      <c r="AJ4" s="2"/>
      <c r="AK4" s="48"/>
      <c r="AL4" s="48"/>
      <c r="AM4" s="2"/>
      <c r="AN4" s="2"/>
    </row>
    <row r="5" spans="1:57" ht="35.25" customHeight="1">
      <c r="A5" s="370" t="s">
        <v>68</v>
      </c>
      <c r="B5" s="392"/>
      <c r="C5" s="393"/>
      <c r="D5" s="393"/>
      <c r="E5" s="393"/>
      <c r="F5" s="394"/>
      <c r="G5" s="370" t="s">
        <v>69</v>
      </c>
      <c r="H5" s="392"/>
      <c r="I5" s="392"/>
      <c r="J5" s="392"/>
      <c r="K5" s="393"/>
      <c r="L5" s="393"/>
      <c r="M5" s="395"/>
      <c r="N5" s="396" t="s">
        <v>70</v>
      </c>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8"/>
      <c r="AO5" s="392" t="s">
        <v>71</v>
      </c>
      <c r="AP5" s="371"/>
      <c r="AQ5" s="371"/>
      <c r="AR5" s="371"/>
      <c r="AS5" s="371"/>
      <c r="AT5" s="371"/>
      <c r="AU5" s="371"/>
      <c r="AV5" s="371"/>
      <c r="AW5" s="371"/>
      <c r="AX5" s="371"/>
      <c r="AY5" s="371"/>
      <c r="AZ5" s="372"/>
      <c r="BA5" s="370" t="s">
        <v>72</v>
      </c>
      <c r="BB5" s="371"/>
      <c r="BC5" s="371"/>
      <c r="BD5" s="371"/>
      <c r="BE5" s="372"/>
    </row>
    <row r="6" spans="1:57" s="3" customFormat="1" ht="30.75" customHeight="1">
      <c r="A6" s="390" t="s">
        <v>73</v>
      </c>
      <c r="B6" s="134" t="s">
        <v>74</v>
      </c>
      <c r="C6" s="134" t="s">
        <v>75</v>
      </c>
      <c r="D6" s="134" t="s">
        <v>76</v>
      </c>
      <c r="E6" s="134" t="s">
        <v>77</v>
      </c>
      <c r="F6" s="402" t="s">
        <v>78</v>
      </c>
      <c r="G6" s="390" t="s">
        <v>79</v>
      </c>
      <c r="H6" s="415" t="s">
        <v>80</v>
      </c>
      <c r="I6" s="416"/>
      <c r="J6" s="417"/>
      <c r="K6" s="399" t="s">
        <v>81</v>
      </c>
      <c r="L6" s="399" t="s">
        <v>82</v>
      </c>
      <c r="M6" s="421" t="s">
        <v>83</v>
      </c>
      <c r="N6" s="390" t="s">
        <v>84</v>
      </c>
      <c r="O6" s="409" t="s">
        <v>85</v>
      </c>
      <c r="P6" s="411" t="s">
        <v>86</v>
      </c>
      <c r="Q6" s="412"/>
      <c r="R6" s="413"/>
      <c r="S6" s="399" t="s">
        <v>87</v>
      </c>
      <c r="T6" s="401" t="s">
        <v>88</v>
      </c>
      <c r="U6" s="409" t="s">
        <v>89</v>
      </c>
      <c r="V6" s="399" t="s">
        <v>90</v>
      </c>
      <c r="W6" s="399" t="s">
        <v>91</v>
      </c>
      <c r="X6" s="401" t="s">
        <v>92</v>
      </c>
      <c r="Y6" s="409" t="s">
        <v>11</v>
      </c>
      <c r="Z6" s="134" t="s">
        <v>93</v>
      </c>
      <c r="AA6" s="134" t="s">
        <v>94</v>
      </c>
      <c r="AB6" s="399" t="s">
        <v>95</v>
      </c>
      <c r="AC6" s="134" t="s">
        <v>96</v>
      </c>
      <c r="AD6" s="134" t="s">
        <v>97</v>
      </c>
      <c r="AE6" s="399" t="s">
        <v>98</v>
      </c>
      <c r="AF6" s="63"/>
      <c r="AG6" s="399" t="s">
        <v>99</v>
      </c>
      <c r="AH6" s="399" t="s">
        <v>100</v>
      </c>
      <c r="AI6" s="399" t="s">
        <v>101</v>
      </c>
      <c r="AJ6" s="404" t="s">
        <v>102</v>
      </c>
      <c r="AK6" s="404"/>
      <c r="AL6" s="404"/>
      <c r="AM6" s="404"/>
      <c r="AN6" s="405"/>
      <c r="AO6" s="428" t="s">
        <v>103</v>
      </c>
      <c r="AP6" s="388"/>
      <c r="AQ6" s="388"/>
      <c r="AR6" s="388"/>
      <c r="AS6" s="388" t="s">
        <v>104</v>
      </c>
      <c r="AT6" s="388"/>
      <c r="AU6" s="388"/>
      <c r="AV6" s="388"/>
      <c r="AW6" s="388" t="s">
        <v>103</v>
      </c>
      <c r="AX6" s="388"/>
      <c r="AY6" s="388"/>
      <c r="AZ6" s="389"/>
      <c r="BA6" s="390" t="s">
        <v>105</v>
      </c>
      <c r="BB6" s="134" t="s">
        <v>106</v>
      </c>
      <c r="BC6" s="134" t="s">
        <v>107</v>
      </c>
      <c r="BD6" s="134" t="s">
        <v>108</v>
      </c>
      <c r="BE6" s="411" t="s">
        <v>109</v>
      </c>
    </row>
    <row r="7" spans="1:57" s="3" customFormat="1" ht="27" customHeight="1">
      <c r="A7" s="390"/>
      <c r="B7" s="134"/>
      <c r="C7" s="134"/>
      <c r="D7" s="134"/>
      <c r="E7" s="134"/>
      <c r="F7" s="402"/>
      <c r="G7" s="390"/>
      <c r="H7" s="418"/>
      <c r="I7" s="419"/>
      <c r="J7" s="420"/>
      <c r="K7" s="399"/>
      <c r="L7" s="399"/>
      <c r="M7" s="421"/>
      <c r="N7" s="390"/>
      <c r="O7" s="203"/>
      <c r="P7" s="409" t="s">
        <v>110</v>
      </c>
      <c r="Q7" s="409" t="s">
        <v>111</v>
      </c>
      <c r="R7" s="401" t="s">
        <v>112</v>
      </c>
      <c r="S7" s="399"/>
      <c r="T7" s="436"/>
      <c r="U7" s="203"/>
      <c r="V7" s="399"/>
      <c r="W7" s="399"/>
      <c r="X7" s="436"/>
      <c r="Y7" s="203"/>
      <c r="Z7" s="134"/>
      <c r="AA7" s="134"/>
      <c r="AB7" s="399"/>
      <c r="AC7" s="134"/>
      <c r="AD7" s="134"/>
      <c r="AE7" s="399"/>
      <c r="AF7" s="63"/>
      <c r="AG7" s="399"/>
      <c r="AH7" s="399"/>
      <c r="AI7" s="399"/>
      <c r="AJ7" s="134" t="s">
        <v>113</v>
      </c>
      <c r="AK7" s="399" t="s">
        <v>114</v>
      </c>
      <c r="AL7" s="399" t="s">
        <v>115</v>
      </c>
      <c r="AM7" s="134" t="s">
        <v>116</v>
      </c>
      <c r="AN7" s="402" t="s">
        <v>117</v>
      </c>
      <c r="AO7" s="413" t="s">
        <v>118</v>
      </c>
      <c r="AP7" s="134" t="s">
        <v>119</v>
      </c>
      <c r="AQ7" s="134" t="s">
        <v>120</v>
      </c>
      <c r="AR7" s="134" t="s">
        <v>107</v>
      </c>
      <c r="AS7" s="134" t="s">
        <v>118</v>
      </c>
      <c r="AT7" s="134" t="s">
        <v>119</v>
      </c>
      <c r="AU7" s="134" t="s">
        <v>120</v>
      </c>
      <c r="AV7" s="134" t="s">
        <v>107</v>
      </c>
      <c r="AW7" s="134" t="s">
        <v>118</v>
      </c>
      <c r="AX7" s="134" t="s">
        <v>119</v>
      </c>
      <c r="AY7" s="134" t="s">
        <v>120</v>
      </c>
      <c r="AZ7" s="402" t="s">
        <v>107</v>
      </c>
      <c r="BA7" s="390"/>
      <c r="BB7" s="134"/>
      <c r="BC7" s="134"/>
      <c r="BD7" s="134"/>
      <c r="BE7" s="411"/>
    </row>
    <row r="8" spans="1:57" ht="21.75" customHeight="1" thickBot="1">
      <c r="A8" s="391"/>
      <c r="B8" s="135"/>
      <c r="C8" s="135"/>
      <c r="D8" s="135"/>
      <c r="E8" s="135"/>
      <c r="F8" s="410"/>
      <c r="G8" s="391"/>
      <c r="H8" s="39" t="s">
        <v>121</v>
      </c>
      <c r="I8" s="62" t="s">
        <v>122</v>
      </c>
      <c r="J8" s="61" t="s">
        <v>123</v>
      </c>
      <c r="K8" s="400"/>
      <c r="L8" s="400"/>
      <c r="M8" s="422"/>
      <c r="N8" s="391"/>
      <c r="O8" s="252"/>
      <c r="P8" s="203"/>
      <c r="Q8" s="252"/>
      <c r="R8" s="414"/>
      <c r="S8" s="400"/>
      <c r="T8" s="436"/>
      <c r="U8" s="203"/>
      <c r="V8" s="399"/>
      <c r="W8" s="399"/>
      <c r="X8" s="437"/>
      <c r="Y8" s="442"/>
      <c r="Z8" s="134"/>
      <c r="AA8" s="409"/>
      <c r="AB8" s="401"/>
      <c r="AC8" s="409"/>
      <c r="AD8" s="409"/>
      <c r="AE8" s="401"/>
      <c r="AF8" s="64"/>
      <c r="AG8" s="401"/>
      <c r="AH8" s="401"/>
      <c r="AI8" s="401"/>
      <c r="AJ8" s="409"/>
      <c r="AK8" s="401"/>
      <c r="AL8" s="401"/>
      <c r="AM8" s="409"/>
      <c r="AN8" s="403"/>
      <c r="AO8" s="427"/>
      <c r="AP8" s="135"/>
      <c r="AQ8" s="135"/>
      <c r="AR8" s="135"/>
      <c r="AS8" s="135"/>
      <c r="AT8" s="135"/>
      <c r="AU8" s="135"/>
      <c r="AV8" s="135"/>
      <c r="AW8" s="135"/>
      <c r="AX8" s="135"/>
      <c r="AY8" s="135"/>
      <c r="AZ8" s="410"/>
      <c r="BA8" s="391"/>
      <c r="BB8" s="135"/>
      <c r="BC8" s="135"/>
      <c r="BD8" s="135"/>
      <c r="BE8" s="441"/>
    </row>
    <row r="9" spans="1:57" ht="46.5" customHeight="1" thickBot="1">
      <c r="A9" s="315">
        <v>1</v>
      </c>
      <c r="B9" s="136" t="s">
        <v>124</v>
      </c>
      <c r="C9" s="354" t="s">
        <v>125</v>
      </c>
      <c r="D9" s="357" t="s">
        <v>126</v>
      </c>
      <c r="E9" s="364" t="s">
        <v>127</v>
      </c>
      <c r="F9" s="357" t="s">
        <v>128</v>
      </c>
      <c r="G9" s="158" t="s">
        <v>129</v>
      </c>
      <c r="H9" s="25" t="s">
        <v>130</v>
      </c>
      <c r="I9" s="60" t="s">
        <v>131</v>
      </c>
      <c r="J9" s="238">
        <f>COUNTIF(I9:I34,[3]DATOS!$D$24)</f>
        <v>14</v>
      </c>
      <c r="K9" s="202" t="str">
        <f>+IF(AND(J9&lt;6,J9&gt;0),"Moderado",IF(AND(J9&lt;12,J9&gt;5),"Mayor",IF(AND(J9&lt;20,J9&gt;11),"Catastrófico","Responda las Preguntas de Impacto")))</f>
        <v>Catastrófico</v>
      </c>
      <c r="L9" s="152"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180"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429" t="s">
        <v>132</v>
      </c>
      <c r="O9" s="152" t="s">
        <v>133</v>
      </c>
      <c r="P9" s="23" t="s">
        <v>134</v>
      </c>
      <c r="Q9" s="19" t="s">
        <v>135</v>
      </c>
      <c r="R9" s="19">
        <f>+IFERROR(VLOOKUP(Q9,[3]DATOS!$E$2:$F$17,2,FALSE),"")</f>
        <v>15</v>
      </c>
      <c r="S9" s="260">
        <f>SUM(R9:R16)</f>
        <v>100</v>
      </c>
      <c r="T9" s="161" t="str">
        <f>+IF(AND(S9&lt;=100,S9&gt;=96),"Fuerte",IF(AND(S9&lt;=95,S9&gt;=86),"Moderado",IF(AND(S9&lt;=85,J9&gt;=0),"Débil"," ")))</f>
        <v>Fuerte</v>
      </c>
      <c r="U9" s="161" t="s">
        <v>136</v>
      </c>
      <c r="V9" s="161"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161">
        <f>IF(V9="Fuerte",100,IF(V9="Moderado",50,IF(V9="Débil",0)))</f>
        <v>100</v>
      </c>
      <c r="X9" s="161">
        <f>AVERAGE(W9:W34)</f>
        <v>100</v>
      </c>
      <c r="Y9" s="161" t="s">
        <v>137</v>
      </c>
      <c r="Z9" s="423" t="s">
        <v>138</v>
      </c>
      <c r="AA9" s="425" t="s">
        <v>139</v>
      </c>
      <c r="AB9" s="337" t="str">
        <f>+IF(X9=100,"Fuerte",IF(AND(X9&lt;=99,X9&gt;=50),"Moderado",IF(X9&lt;50,"Débil"," ")))</f>
        <v>Fuerte</v>
      </c>
      <c r="AC9" s="337" t="s">
        <v>140</v>
      </c>
      <c r="AD9" s="337" t="s">
        <v>141</v>
      </c>
      <c r="AE9" s="152"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152"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152" t="str">
        <f>K9</f>
        <v>Catastrófico</v>
      </c>
      <c r="AH9" s="152"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177"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438" t="s">
        <v>142</v>
      </c>
      <c r="AK9" s="432">
        <v>43132</v>
      </c>
      <c r="AL9" s="432">
        <v>43465</v>
      </c>
      <c r="AM9" s="166" t="s">
        <v>143</v>
      </c>
      <c r="AN9" s="406" t="s">
        <v>144</v>
      </c>
      <c r="AO9" s="264"/>
      <c r="AP9" s="260"/>
      <c r="AQ9" s="260"/>
      <c r="AR9" s="260"/>
      <c r="AS9" s="260"/>
      <c r="AT9" s="260"/>
      <c r="AU9" s="260"/>
      <c r="AV9" s="260"/>
      <c r="AW9" s="260"/>
      <c r="AX9" s="260"/>
      <c r="AY9" s="260"/>
      <c r="AZ9" s="261"/>
      <c r="BA9" s="302"/>
      <c r="BB9" s="305"/>
      <c r="BC9" s="305"/>
      <c r="BD9" s="305"/>
      <c r="BE9" s="286"/>
    </row>
    <row r="10" spans="1:57" ht="30" customHeight="1" thickBot="1">
      <c r="A10" s="316"/>
      <c r="B10" s="137"/>
      <c r="C10" s="355"/>
      <c r="D10" s="358"/>
      <c r="E10" s="352"/>
      <c r="F10" s="358"/>
      <c r="G10" s="159"/>
      <c r="H10" s="21" t="s">
        <v>145</v>
      </c>
      <c r="I10" s="60" t="s">
        <v>131</v>
      </c>
      <c r="J10" s="239"/>
      <c r="K10" s="203"/>
      <c r="L10" s="153"/>
      <c r="M10" s="181"/>
      <c r="N10" s="430"/>
      <c r="O10" s="153"/>
      <c r="P10" s="23" t="s">
        <v>146</v>
      </c>
      <c r="Q10" s="19" t="s">
        <v>147</v>
      </c>
      <c r="R10" s="19">
        <f>+IFERROR(VLOOKUP(Q10,[3]DATOS!$E$2:$F$17,2,FALSE),"")</f>
        <v>15</v>
      </c>
      <c r="S10" s="162"/>
      <c r="T10" s="162"/>
      <c r="U10" s="162"/>
      <c r="V10" s="162"/>
      <c r="W10" s="162"/>
      <c r="X10" s="162"/>
      <c r="Y10" s="162"/>
      <c r="Z10" s="200"/>
      <c r="AA10" s="426"/>
      <c r="AB10" s="188"/>
      <c r="AC10" s="188"/>
      <c r="AD10" s="188"/>
      <c r="AE10" s="153"/>
      <c r="AF10" s="153"/>
      <c r="AG10" s="153"/>
      <c r="AH10" s="153"/>
      <c r="AI10" s="177"/>
      <c r="AJ10" s="439"/>
      <c r="AK10" s="433"/>
      <c r="AL10" s="433"/>
      <c r="AM10" s="167"/>
      <c r="AN10" s="407"/>
      <c r="AO10" s="265"/>
      <c r="AP10" s="162"/>
      <c r="AQ10" s="162"/>
      <c r="AR10" s="162"/>
      <c r="AS10" s="162"/>
      <c r="AT10" s="162"/>
      <c r="AU10" s="162"/>
      <c r="AV10" s="162"/>
      <c r="AW10" s="162"/>
      <c r="AX10" s="162"/>
      <c r="AY10" s="162"/>
      <c r="AZ10" s="262"/>
      <c r="BA10" s="303"/>
      <c r="BB10" s="306"/>
      <c r="BC10" s="306"/>
      <c r="BD10" s="306"/>
      <c r="BE10" s="287"/>
    </row>
    <row r="11" spans="1:57" ht="30" customHeight="1" thickBot="1">
      <c r="A11" s="316"/>
      <c r="B11" s="137"/>
      <c r="C11" s="355"/>
      <c r="D11" s="358"/>
      <c r="E11" s="352"/>
      <c r="F11" s="358"/>
      <c r="G11" s="159"/>
      <c r="H11" s="21" t="s">
        <v>148</v>
      </c>
      <c r="I11" s="60" t="s">
        <v>131</v>
      </c>
      <c r="J11" s="239"/>
      <c r="K11" s="203"/>
      <c r="L11" s="153"/>
      <c r="M11" s="181"/>
      <c r="N11" s="430"/>
      <c r="O11" s="153"/>
      <c r="P11" s="23" t="s">
        <v>149</v>
      </c>
      <c r="Q11" s="19" t="s">
        <v>150</v>
      </c>
      <c r="R11" s="19">
        <f>+IFERROR(VLOOKUP(Q11,[3]DATOS!$E$2:$F$17,2,FALSE),"")</f>
        <v>15</v>
      </c>
      <c r="S11" s="162"/>
      <c r="T11" s="162"/>
      <c r="U11" s="162"/>
      <c r="V11" s="162"/>
      <c r="W11" s="162"/>
      <c r="X11" s="162"/>
      <c r="Y11" s="162"/>
      <c r="Z11" s="200"/>
      <c r="AA11" s="426"/>
      <c r="AB11" s="188"/>
      <c r="AC11" s="188"/>
      <c r="AD11" s="188"/>
      <c r="AE11" s="153"/>
      <c r="AF11" s="153"/>
      <c r="AG11" s="153"/>
      <c r="AH11" s="153"/>
      <c r="AI11" s="177"/>
      <c r="AJ11" s="439"/>
      <c r="AK11" s="433"/>
      <c r="AL11" s="433"/>
      <c r="AM11" s="167"/>
      <c r="AN11" s="407"/>
      <c r="AO11" s="265"/>
      <c r="AP11" s="162"/>
      <c r="AQ11" s="162"/>
      <c r="AR11" s="162"/>
      <c r="AS11" s="162"/>
      <c r="AT11" s="162"/>
      <c r="AU11" s="162"/>
      <c r="AV11" s="162"/>
      <c r="AW11" s="162"/>
      <c r="AX11" s="162"/>
      <c r="AY11" s="162"/>
      <c r="AZ11" s="262"/>
      <c r="BA11" s="303"/>
      <c r="BB11" s="306"/>
      <c r="BC11" s="306"/>
      <c r="BD11" s="306"/>
      <c r="BE11" s="287"/>
    </row>
    <row r="12" spans="1:57" ht="30" customHeight="1" thickBot="1">
      <c r="A12" s="316"/>
      <c r="B12" s="137"/>
      <c r="C12" s="355"/>
      <c r="D12" s="358"/>
      <c r="E12" s="352"/>
      <c r="F12" s="358"/>
      <c r="G12" s="159"/>
      <c r="H12" s="21" t="s">
        <v>151</v>
      </c>
      <c r="I12" s="60" t="s">
        <v>152</v>
      </c>
      <c r="J12" s="239"/>
      <c r="K12" s="203"/>
      <c r="L12" s="153"/>
      <c r="M12" s="181"/>
      <c r="N12" s="430"/>
      <c r="O12" s="153"/>
      <c r="P12" s="23" t="s">
        <v>153</v>
      </c>
      <c r="Q12" s="19" t="s">
        <v>154</v>
      </c>
      <c r="R12" s="19">
        <f>+IFERROR(VLOOKUP(Q12,[3]DATOS!$E$2:$F$17,2,FALSE),"")</f>
        <v>15</v>
      </c>
      <c r="S12" s="162"/>
      <c r="T12" s="162"/>
      <c r="U12" s="162"/>
      <c r="V12" s="162"/>
      <c r="W12" s="162"/>
      <c r="X12" s="162"/>
      <c r="Y12" s="162"/>
      <c r="Z12" s="200"/>
      <c r="AA12" s="426"/>
      <c r="AB12" s="188"/>
      <c r="AC12" s="188"/>
      <c r="AD12" s="188"/>
      <c r="AE12" s="153"/>
      <c r="AF12" s="153"/>
      <c r="AG12" s="153"/>
      <c r="AH12" s="153"/>
      <c r="AI12" s="177"/>
      <c r="AJ12" s="439"/>
      <c r="AK12" s="433"/>
      <c r="AL12" s="433"/>
      <c r="AM12" s="167"/>
      <c r="AN12" s="407"/>
      <c r="AO12" s="265"/>
      <c r="AP12" s="162"/>
      <c r="AQ12" s="162"/>
      <c r="AR12" s="162"/>
      <c r="AS12" s="162"/>
      <c r="AT12" s="162"/>
      <c r="AU12" s="162"/>
      <c r="AV12" s="162"/>
      <c r="AW12" s="162"/>
      <c r="AX12" s="162"/>
      <c r="AY12" s="162"/>
      <c r="AZ12" s="262"/>
      <c r="BA12" s="303"/>
      <c r="BB12" s="306"/>
      <c r="BC12" s="306"/>
      <c r="BD12" s="306"/>
      <c r="BE12" s="287"/>
    </row>
    <row r="13" spans="1:57" ht="30" customHeight="1" thickBot="1">
      <c r="A13" s="316"/>
      <c r="B13" s="137"/>
      <c r="C13" s="355"/>
      <c r="D13" s="358"/>
      <c r="E13" s="352"/>
      <c r="F13" s="358"/>
      <c r="G13" s="159"/>
      <c r="H13" s="21" t="s">
        <v>155</v>
      </c>
      <c r="I13" s="60" t="s">
        <v>131</v>
      </c>
      <c r="J13" s="239"/>
      <c r="K13" s="203"/>
      <c r="L13" s="153"/>
      <c r="M13" s="181"/>
      <c r="N13" s="430"/>
      <c r="O13" s="153"/>
      <c r="P13" s="23" t="s">
        <v>156</v>
      </c>
      <c r="Q13" s="19" t="s">
        <v>157</v>
      </c>
      <c r="R13" s="19">
        <f>+IFERROR(VLOOKUP(Q13,[3]DATOS!$E$2:$F$17,2,FALSE),"")</f>
        <v>15</v>
      </c>
      <c r="S13" s="162"/>
      <c r="T13" s="162"/>
      <c r="U13" s="162"/>
      <c r="V13" s="162"/>
      <c r="W13" s="162"/>
      <c r="X13" s="162"/>
      <c r="Y13" s="162"/>
      <c r="Z13" s="200"/>
      <c r="AA13" s="426"/>
      <c r="AB13" s="188"/>
      <c r="AC13" s="188"/>
      <c r="AD13" s="188"/>
      <c r="AE13" s="153"/>
      <c r="AF13" s="153"/>
      <c r="AG13" s="153"/>
      <c r="AH13" s="153"/>
      <c r="AI13" s="177"/>
      <c r="AJ13" s="439"/>
      <c r="AK13" s="433"/>
      <c r="AL13" s="433"/>
      <c r="AM13" s="167"/>
      <c r="AN13" s="407"/>
      <c r="AO13" s="265"/>
      <c r="AP13" s="162"/>
      <c r="AQ13" s="162"/>
      <c r="AR13" s="162"/>
      <c r="AS13" s="162"/>
      <c r="AT13" s="162"/>
      <c r="AU13" s="162"/>
      <c r="AV13" s="162"/>
      <c r="AW13" s="162"/>
      <c r="AX13" s="162"/>
      <c r="AY13" s="162"/>
      <c r="AZ13" s="262"/>
      <c r="BA13" s="303"/>
      <c r="BB13" s="306"/>
      <c r="BC13" s="306"/>
      <c r="BD13" s="306"/>
      <c r="BE13" s="287"/>
    </row>
    <row r="14" spans="1:57" ht="30" customHeight="1" thickBot="1">
      <c r="A14" s="316"/>
      <c r="B14" s="137"/>
      <c r="C14" s="355"/>
      <c r="D14" s="358"/>
      <c r="E14" s="352"/>
      <c r="F14" s="358"/>
      <c r="G14" s="159"/>
      <c r="H14" s="21" t="s">
        <v>158</v>
      </c>
      <c r="I14" s="60" t="s">
        <v>131</v>
      </c>
      <c r="J14" s="239"/>
      <c r="K14" s="203"/>
      <c r="L14" s="153"/>
      <c r="M14" s="181"/>
      <c r="N14" s="430"/>
      <c r="O14" s="153"/>
      <c r="P14" s="24" t="s">
        <v>159</v>
      </c>
      <c r="Q14" s="19" t="s">
        <v>160</v>
      </c>
      <c r="R14" s="19">
        <f>+IFERROR(VLOOKUP(Q14,[3]DATOS!$E$2:$F$17,2,FALSE),"")</f>
        <v>15</v>
      </c>
      <c r="S14" s="162"/>
      <c r="T14" s="162"/>
      <c r="U14" s="162"/>
      <c r="V14" s="162"/>
      <c r="W14" s="162"/>
      <c r="X14" s="162"/>
      <c r="Y14" s="162"/>
      <c r="Z14" s="200"/>
      <c r="AA14" s="426"/>
      <c r="AB14" s="188"/>
      <c r="AC14" s="188"/>
      <c r="AD14" s="188"/>
      <c r="AE14" s="153"/>
      <c r="AF14" s="153"/>
      <c r="AG14" s="153"/>
      <c r="AH14" s="153"/>
      <c r="AI14" s="177"/>
      <c r="AJ14" s="439"/>
      <c r="AK14" s="433"/>
      <c r="AL14" s="433"/>
      <c r="AM14" s="167"/>
      <c r="AN14" s="407"/>
      <c r="AO14" s="265"/>
      <c r="AP14" s="162"/>
      <c r="AQ14" s="162"/>
      <c r="AR14" s="162"/>
      <c r="AS14" s="162"/>
      <c r="AT14" s="162"/>
      <c r="AU14" s="162"/>
      <c r="AV14" s="162"/>
      <c r="AW14" s="162"/>
      <c r="AX14" s="162"/>
      <c r="AY14" s="162"/>
      <c r="AZ14" s="262"/>
      <c r="BA14" s="303"/>
      <c r="BB14" s="306"/>
      <c r="BC14" s="306"/>
      <c r="BD14" s="306"/>
      <c r="BE14" s="287"/>
    </row>
    <row r="15" spans="1:57" ht="30" customHeight="1" thickBot="1">
      <c r="A15" s="316"/>
      <c r="B15" s="137"/>
      <c r="C15" s="355"/>
      <c r="D15" s="358"/>
      <c r="E15" s="352"/>
      <c r="F15" s="358"/>
      <c r="G15" s="159"/>
      <c r="H15" s="21" t="s">
        <v>161</v>
      </c>
      <c r="I15" s="60" t="s">
        <v>152</v>
      </c>
      <c r="J15" s="239"/>
      <c r="K15" s="203"/>
      <c r="L15" s="153"/>
      <c r="M15" s="181"/>
      <c r="N15" s="430"/>
      <c r="O15" s="153"/>
      <c r="P15" s="23" t="s">
        <v>162</v>
      </c>
      <c r="Q15" s="23" t="s">
        <v>163</v>
      </c>
      <c r="R15" s="23">
        <f>+IFERROR(VLOOKUP(Q15,[3]DATOS!$E$2:$F$17,2,FALSE),"")</f>
        <v>10</v>
      </c>
      <c r="S15" s="162"/>
      <c r="T15" s="162"/>
      <c r="U15" s="162"/>
      <c r="V15" s="162"/>
      <c r="W15" s="162"/>
      <c r="X15" s="162"/>
      <c r="Y15" s="162"/>
      <c r="Z15" s="200"/>
      <c r="AA15" s="426"/>
      <c r="AB15" s="188"/>
      <c r="AC15" s="188"/>
      <c r="AD15" s="188"/>
      <c r="AE15" s="153"/>
      <c r="AF15" s="153"/>
      <c r="AG15" s="153"/>
      <c r="AH15" s="153"/>
      <c r="AI15" s="177"/>
      <c r="AJ15" s="439"/>
      <c r="AK15" s="433"/>
      <c r="AL15" s="433"/>
      <c r="AM15" s="167"/>
      <c r="AN15" s="407"/>
      <c r="AO15" s="265"/>
      <c r="AP15" s="162"/>
      <c r="AQ15" s="162"/>
      <c r="AR15" s="162"/>
      <c r="AS15" s="162"/>
      <c r="AT15" s="162"/>
      <c r="AU15" s="162"/>
      <c r="AV15" s="162"/>
      <c r="AW15" s="162"/>
      <c r="AX15" s="162"/>
      <c r="AY15" s="162"/>
      <c r="AZ15" s="262"/>
      <c r="BA15" s="303"/>
      <c r="BB15" s="306"/>
      <c r="BC15" s="306"/>
      <c r="BD15" s="306"/>
      <c r="BE15" s="287"/>
    </row>
    <row r="16" spans="1:57" ht="72" customHeight="1" thickBot="1">
      <c r="A16" s="316"/>
      <c r="B16" s="137"/>
      <c r="C16" s="355"/>
      <c r="D16" s="358"/>
      <c r="E16" s="352"/>
      <c r="F16" s="358"/>
      <c r="G16" s="159"/>
      <c r="H16" s="21" t="s">
        <v>164</v>
      </c>
      <c r="I16" s="60" t="s">
        <v>152</v>
      </c>
      <c r="J16" s="239"/>
      <c r="K16" s="203"/>
      <c r="L16" s="153"/>
      <c r="M16" s="181"/>
      <c r="N16" s="430"/>
      <c r="O16" s="153"/>
      <c r="P16" s="20"/>
      <c r="Q16" s="20"/>
      <c r="R16" s="20"/>
      <c r="S16" s="162"/>
      <c r="T16" s="162"/>
      <c r="U16" s="162"/>
      <c r="V16" s="162"/>
      <c r="W16" s="162"/>
      <c r="X16" s="162"/>
      <c r="Y16" s="162"/>
      <c r="Z16" s="200"/>
      <c r="AA16" s="426"/>
      <c r="AB16" s="188"/>
      <c r="AC16" s="188"/>
      <c r="AD16" s="188"/>
      <c r="AE16" s="153"/>
      <c r="AF16" s="153"/>
      <c r="AG16" s="153"/>
      <c r="AH16" s="153"/>
      <c r="AI16" s="177"/>
      <c r="AJ16" s="439"/>
      <c r="AK16" s="433"/>
      <c r="AL16" s="433"/>
      <c r="AM16" s="167"/>
      <c r="AN16" s="407"/>
      <c r="AO16" s="266"/>
      <c r="AP16" s="187"/>
      <c r="AQ16" s="187"/>
      <c r="AR16" s="187"/>
      <c r="AS16" s="187"/>
      <c r="AT16" s="187"/>
      <c r="AU16" s="187"/>
      <c r="AV16" s="187"/>
      <c r="AW16" s="187"/>
      <c r="AX16" s="187"/>
      <c r="AY16" s="187"/>
      <c r="AZ16" s="263"/>
      <c r="BA16" s="304"/>
      <c r="BB16" s="307"/>
      <c r="BC16" s="307"/>
      <c r="BD16" s="307"/>
      <c r="BE16" s="288"/>
    </row>
    <row r="17" spans="1:57" ht="30" customHeight="1" thickBot="1">
      <c r="A17" s="316"/>
      <c r="B17" s="137"/>
      <c r="C17" s="355"/>
      <c r="D17" s="358"/>
      <c r="E17" s="352"/>
      <c r="F17" s="358"/>
      <c r="G17" s="159"/>
      <c r="H17" s="21" t="s">
        <v>165</v>
      </c>
      <c r="I17" s="60" t="s">
        <v>152</v>
      </c>
      <c r="J17" s="239"/>
      <c r="K17" s="203"/>
      <c r="L17" s="153"/>
      <c r="M17" s="181"/>
      <c r="N17" s="430"/>
      <c r="O17" s="153"/>
      <c r="P17" s="23"/>
      <c r="Q17" s="23"/>
      <c r="R17" s="23"/>
      <c r="S17" s="162"/>
      <c r="T17" s="162"/>
      <c r="U17" s="162"/>
      <c r="V17" s="162"/>
      <c r="W17" s="162"/>
      <c r="X17" s="162"/>
      <c r="Y17" s="162"/>
      <c r="Z17" s="200"/>
      <c r="AA17" s="426"/>
      <c r="AB17" s="188"/>
      <c r="AC17" s="188"/>
      <c r="AD17" s="188"/>
      <c r="AE17" s="153"/>
      <c r="AF17" s="153"/>
      <c r="AG17" s="153"/>
      <c r="AH17" s="153"/>
      <c r="AI17" s="177"/>
      <c r="AJ17" s="439"/>
      <c r="AK17" s="433"/>
      <c r="AL17" s="433"/>
      <c r="AM17" s="167"/>
      <c r="AN17" s="407"/>
      <c r="AO17" s="292"/>
      <c r="AP17" s="192"/>
      <c r="AQ17" s="192"/>
      <c r="AR17" s="192"/>
      <c r="AS17" s="192"/>
      <c r="AT17" s="192"/>
      <c r="AU17" s="192"/>
      <c r="AV17" s="192"/>
      <c r="AW17" s="192"/>
      <c r="AX17" s="192"/>
      <c r="AY17" s="192"/>
      <c r="AZ17" s="283"/>
      <c r="BA17" s="284"/>
      <c r="BB17" s="285"/>
      <c r="BC17" s="285"/>
      <c r="BD17" s="285"/>
      <c r="BE17" s="282"/>
    </row>
    <row r="18" spans="1:57" ht="30" customHeight="1" thickBot="1">
      <c r="A18" s="316"/>
      <c r="B18" s="137"/>
      <c r="C18" s="355"/>
      <c r="D18" s="358"/>
      <c r="E18" s="352"/>
      <c r="F18" s="358"/>
      <c r="G18" s="159"/>
      <c r="H18" s="21" t="s">
        <v>166</v>
      </c>
      <c r="I18" s="60" t="s">
        <v>131</v>
      </c>
      <c r="J18" s="239"/>
      <c r="K18" s="203"/>
      <c r="L18" s="153"/>
      <c r="M18" s="181"/>
      <c r="N18" s="430"/>
      <c r="O18" s="153"/>
      <c r="P18" s="23"/>
      <c r="Q18" s="23"/>
      <c r="R18" s="23"/>
      <c r="S18" s="162"/>
      <c r="T18" s="162"/>
      <c r="U18" s="162"/>
      <c r="V18" s="162"/>
      <c r="W18" s="162"/>
      <c r="X18" s="162"/>
      <c r="Y18" s="162"/>
      <c r="Z18" s="200"/>
      <c r="AA18" s="426"/>
      <c r="AB18" s="188"/>
      <c r="AC18" s="188"/>
      <c r="AD18" s="188"/>
      <c r="AE18" s="153"/>
      <c r="AF18" s="153"/>
      <c r="AG18" s="153"/>
      <c r="AH18" s="153"/>
      <c r="AI18" s="177"/>
      <c r="AJ18" s="439"/>
      <c r="AK18" s="433"/>
      <c r="AL18" s="433"/>
      <c r="AM18" s="167"/>
      <c r="AN18" s="407"/>
      <c r="AO18" s="292"/>
      <c r="AP18" s="192"/>
      <c r="AQ18" s="192"/>
      <c r="AR18" s="192"/>
      <c r="AS18" s="192"/>
      <c r="AT18" s="192"/>
      <c r="AU18" s="192"/>
      <c r="AV18" s="192"/>
      <c r="AW18" s="192"/>
      <c r="AX18" s="192"/>
      <c r="AY18" s="192"/>
      <c r="AZ18" s="283"/>
      <c r="BA18" s="284"/>
      <c r="BB18" s="285"/>
      <c r="BC18" s="285"/>
      <c r="BD18" s="285"/>
      <c r="BE18" s="282"/>
    </row>
    <row r="19" spans="1:57" ht="30" customHeight="1" thickBot="1">
      <c r="A19" s="316"/>
      <c r="B19" s="137"/>
      <c r="C19" s="355"/>
      <c r="D19" s="358"/>
      <c r="E19" s="352"/>
      <c r="F19" s="358"/>
      <c r="G19" s="159"/>
      <c r="H19" s="21" t="s">
        <v>167</v>
      </c>
      <c r="I19" s="60" t="s">
        <v>131</v>
      </c>
      <c r="J19" s="239"/>
      <c r="K19" s="203"/>
      <c r="L19" s="153"/>
      <c r="M19" s="181"/>
      <c r="N19" s="430"/>
      <c r="O19" s="153"/>
      <c r="P19" s="23"/>
      <c r="Q19" s="23"/>
      <c r="R19" s="23"/>
      <c r="S19" s="162"/>
      <c r="T19" s="162"/>
      <c r="U19" s="162"/>
      <c r="V19" s="162"/>
      <c r="W19" s="162"/>
      <c r="X19" s="162"/>
      <c r="Y19" s="162"/>
      <c r="Z19" s="200"/>
      <c r="AA19" s="426"/>
      <c r="AB19" s="188"/>
      <c r="AC19" s="188"/>
      <c r="AD19" s="188"/>
      <c r="AE19" s="153"/>
      <c r="AF19" s="153"/>
      <c r="AG19" s="153"/>
      <c r="AH19" s="153"/>
      <c r="AI19" s="177"/>
      <c r="AJ19" s="439"/>
      <c r="AK19" s="433"/>
      <c r="AL19" s="433"/>
      <c r="AM19" s="167"/>
      <c r="AN19" s="407"/>
      <c r="AO19" s="292"/>
      <c r="AP19" s="192"/>
      <c r="AQ19" s="192"/>
      <c r="AR19" s="192"/>
      <c r="AS19" s="192"/>
      <c r="AT19" s="192"/>
      <c r="AU19" s="192"/>
      <c r="AV19" s="192"/>
      <c r="AW19" s="192"/>
      <c r="AX19" s="192"/>
      <c r="AY19" s="192"/>
      <c r="AZ19" s="283"/>
      <c r="BA19" s="284"/>
      <c r="BB19" s="285"/>
      <c r="BC19" s="285"/>
      <c r="BD19" s="285"/>
      <c r="BE19" s="282"/>
    </row>
    <row r="20" spans="1:57" ht="30" customHeight="1" thickBot="1">
      <c r="A20" s="316"/>
      <c r="B20" s="137"/>
      <c r="C20" s="355"/>
      <c r="D20" s="358"/>
      <c r="E20" s="352"/>
      <c r="F20" s="358"/>
      <c r="G20" s="159"/>
      <c r="H20" s="21" t="s">
        <v>168</v>
      </c>
      <c r="I20" s="60" t="s">
        <v>131</v>
      </c>
      <c r="J20" s="239"/>
      <c r="K20" s="203"/>
      <c r="L20" s="153"/>
      <c r="M20" s="181"/>
      <c r="N20" s="430"/>
      <c r="O20" s="153"/>
      <c r="P20" s="23"/>
      <c r="Q20" s="23"/>
      <c r="R20" s="23"/>
      <c r="S20" s="162"/>
      <c r="T20" s="162"/>
      <c r="U20" s="162"/>
      <c r="V20" s="162"/>
      <c r="W20" s="162"/>
      <c r="X20" s="162"/>
      <c r="Y20" s="162"/>
      <c r="Z20" s="200"/>
      <c r="AA20" s="426"/>
      <c r="AB20" s="188"/>
      <c r="AC20" s="188"/>
      <c r="AD20" s="188"/>
      <c r="AE20" s="153"/>
      <c r="AF20" s="153"/>
      <c r="AG20" s="153"/>
      <c r="AH20" s="153"/>
      <c r="AI20" s="177"/>
      <c r="AJ20" s="439"/>
      <c r="AK20" s="433"/>
      <c r="AL20" s="433"/>
      <c r="AM20" s="167"/>
      <c r="AN20" s="407"/>
      <c r="AO20" s="292"/>
      <c r="AP20" s="192"/>
      <c r="AQ20" s="192"/>
      <c r="AR20" s="192"/>
      <c r="AS20" s="192"/>
      <c r="AT20" s="192"/>
      <c r="AU20" s="192"/>
      <c r="AV20" s="192"/>
      <c r="AW20" s="192"/>
      <c r="AX20" s="192"/>
      <c r="AY20" s="192"/>
      <c r="AZ20" s="283"/>
      <c r="BA20" s="284"/>
      <c r="BB20" s="285"/>
      <c r="BC20" s="285"/>
      <c r="BD20" s="285"/>
      <c r="BE20" s="282"/>
    </row>
    <row r="21" spans="1:57" ht="18.75" customHeight="1" thickBot="1">
      <c r="A21" s="316"/>
      <c r="B21" s="137"/>
      <c r="C21" s="355"/>
      <c r="D21" s="358"/>
      <c r="E21" s="352"/>
      <c r="F21" s="358"/>
      <c r="G21" s="159"/>
      <c r="H21" s="195" t="s">
        <v>169</v>
      </c>
      <c r="I21" s="60" t="s">
        <v>131</v>
      </c>
      <c r="J21" s="239"/>
      <c r="K21" s="203"/>
      <c r="L21" s="153"/>
      <c r="M21" s="181"/>
      <c r="N21" s="430"/>
      <c r="O21" s="153"/>
      <c r="P21" s="23"/>
      <c r="Q21" s="23"/>
      <c r="R21" s="23"/>
      <c r="S21" s="162"/>
      <c r="T21" s="162"/>
      <c r="U21" s="162"/>
      <c r="V21" s="162"/>
      <c r="W21" s="162"/>
      <c r="X21" s="162"/>
      <c r="Y21" s="162"/>
      <c r="Z21" s="200"/>
      <c r="AA21" s="426"/>
      <c r="AB21" s="188"/>
      <c r="AC21" s="188"/>
      <c r="AD21" s="188"/>
      <c r="AE21" s="153"/>
      <c r="AF21" s="153"/>
      <c r="AG21" s="153"/>
      <c r="AH21" s="153"/>
      <c r="AI21" s="177"/>
      <c r="AJ21" s="439"/>
      <c r="AK21" s="433"/>
      <c r="AL21" s="433"/>
      <c r="AM21" s="167"/>
      <c r="AN21" s="407"/>
      <c r="AO21" s="292"/>
      <c r="AP21" s="192"/>
      <c r="AQ21" s="192"/>
      <c r="AR21" s="192"/>
      <c r="AS21" s="192"/>
      <c r="AT21" s="192"/>
      <c r="AU21" s="192"/>
      <c r="AV21" s="192"/>
      <c r="AW21" s="192"/>
      <c r="AX21" s="192"/>
      <c r="AY21" s="192"/>
      <c r="AZ21" s="283"/>
      <c r="BA21" s="284"/>
      <c r="BB21" s="285"/>
      <c r="BC21" s="285"/>
      <c r="BD21" s="285"/>
      <c r="BE21" s="282"/>
    </row>
    <row r="22" spans="1:57" ht="45.75" customHeight="1" thickBot="1">
      <c r="A22" s="316"/>
      <c r="B22" s="137"/>
      <c r="C22" s="355"/>
      <c r="D22" s="358"/>
      <c r="E22" s="352"/>
      <c r="F22" s="358"/>
      <c r="G22" s="159"/>
      <c r="H22" s="195"/>
      <c r="I22" s="60" t="s">
        <v>131</v>
      </c>
      <c r="J22" s="239"/>
      <c r="K22" s="203"/>
      <c r="L22" s="153"/>
      <c r="M22" s="181"/>
      <c r="N22" s="430"/>
      <c r="O22" s="153"/>
      <c r="P22" s="23"/>
      <c r="Q22" s="23"/>
      <c r="R22" s="23"/>
      <c r="S22" s="162"/>
      <c r="T22" s="162"/>
      <c r="U22" s="162"/>
      <c r="V22" s="162"/>
      <c r="W22" s="162"/>
      <c r="X22" s="162"/>
      <c r="Y22" s="162"/>
      <c r="Z22" s="200"/>
      <c r="AA22" s="426"/>
      <c r="AB22" s="188"/>
      <c r="AC22" s="188"/>
      <c r="AD22" s="188"/>
      <c r="AE22" s="153"/>
      <c r="AF22" s="153"/>
      <c r="AG22" s="153"/>
      <c r="AH22" s="153"/>
      <c r="AI22" s="177"/>
      <c r="AJ22" s="439"/>
      <c r="AK22" s="433"/>
      <c r="AL22" s="433"/>
      <c r="AM22" s="167"/>
      <c r="AN22" s="407"/>
      <c r="AO22" s="292"/>
      <c r="AP22" s="192"/>
      <c r="AQ22" s="192"/>
      <c r="AR22" s="192"/>
      <c r="AS22" s="192"/>
      <c r="AT22" s="192"/>
      <c r="AU22" s="192"/>
      <c r="AV22" s="192"/>
      <c r="AW22" s="192"/>
      <c r="AX22" s="192"/>
      <c r="AY22" s="192"/>
      <c r="AZ22" s="283"/>
      <c r="BA22" s="284"/>
      <c r="BB22" s="285"/>
      <c r="BC22" s="285"/>
      <c r="BD22" s="285"/>
      <c r="BE22" s="282"/>
    </row>
    <row r="23" spans="1:57" ht="27.75" customHeight="1" thickBot="1">
      <c r="A23" s="316"/>
      <c r="B23" s="137"/>
      <c r="C23" s="355"/>
      <c r="D23" s="358"/>
      <c r="E23" s="352"/>
      <c r="F23" s="358"/>
      <c r="G23" s="159"/>
      <c r="H23" s="178" t="s">
        <v>170</v>
      </c>
      <c r="I23" s="60" t="s">
        <v>131</v>
      </c>
      <c r="J23" s="239"/>
      <c r="K23" s="203"/>
      <c r="L23" s="153"/>
      <c r="M23" s="181"/>
      <c r="N23" s="430"/>
      <c r="O23" s="153"/>
      <c r="P23" s="23"/>
      <c r="Q23" s="23"/>
      <c r="R23" s="23"/>
      <c r="S23" s="162"/>
      <c r="T23" s="162"/>
      <c r="U23" s="162"/>
      <c r="V23" s="162"/>
      <c r="W23" s="162"/>
      <c r="X23" s="162"/>
      <c r="Y23" s="162"/>
      <c r="Z23" s="200"/>
      <c r="AA23" s="426"/>
      <c r="AB23" s="188"/>
      <c r="AC23" s="188"/>
      <c r="AD23" s="188"/>
      <c r="AE23" s="153"/>
      <c r="AF23" s="153"/>
      <c r="AG23" s="153"/>
      <c r="AH23" s="153"/>
      <c r="AI23" s="177"/>
      <c r="AJ23" s="439"/>
      <c r="AK23" s="433"/>
      <c r="AL23" s="433"/>
      <c r="AM23" s="167"/>
      <c r="AN23" s="407"/>
      <c r="AO23" s="292"/>
      <c r="AP23" s="192"/>
      <c r="AQ23" s="192"/>
      <c r="AR23" s="192"/>
      <c r="AS23" s="192"/>
      <c r="AT23" s="192"/>
      <c r="AU23" s="192"/>
      <c r="AV23" s="192"/>
      <c r="AW23" s="192"/>
      <c r="AX23" s="192"/>
      <c r="AY23" s="192"/>
      <c r="AZ23" s="283"/>
      <c r="BA23" s="284"/>
      <c r="BB23" s="285"/>
      <c r="BC23" s="285"/>
      <c r="BD23" s="285"/>
      <c r="BE23" s="282"/>
    </row>
    <row r="24" spans="1:57" ht="26.25" customHeight="1" thickBot="1">
      <c r="A24" s="316"/>
      <c r="B24" s="137"/>
      <c r="C24" s="355"/>
      <c r="D24" s="358"/>
      <c r="E24" s="352"/>
      <c r="F24" s="358"/>
      <c r="G24" s="159"/>
      <c r="H24" s="179"/>
      <c r="I24" s="60" t="s">
        <v>131</v>
      </c>
      <c r="J24" s="239"/>
      <c r="K24" s="203"/>
      <c r="L24" s="153"/>
      <c r="M24" s="181"/>
      <c r="N24" s="430"/>
      <c r="O24" s="153"/>
      <c r="P24" s="192"/>
      <c r="Q24" s="192"/>
      <c r="R24" s="192"/>
      <c r="S24" s="162"/>
      <c r="T24" s="162"/>
      <c r="U24" s="162"/>
      <c r="V24" s="162"/>
      <c r="W24" s="162"/>
      <c r="X24" s="162"/>
      <c r="Y24" s="162"/>
      <c r="Z24" s="200"/>
      <c r="AA24" s="426"/>
      <c r="AB24" s="188"/>
      <c r="AC24" s="188"/>
      <c r="AD24" s="188"/>
      <c r="AE24" s="153"/>
      <c r="AF24" s="153"/>
      <c r="AG24" s="153"/>
      <c r="AH24" s="153"/>
      <c r="AI24" s="177"/>
      <c r="AJ24" s="439"/>
      <c r="AK24" s="433"/>
      <c r="AL24" s="433"/>
      <c r="AM24" s="167"/>
      <c r="AN24" s="407"/>
      <c r="AO24" s="292"/>
      <c r="AP24" s="192"/>
      <c r="AQ24" s="192"/>
      <c r="AR24" s="192"/>
      <c r="AS24" s="192"/>
      <c r="AT24" s="192"/>
      <c r="AU24" s="192"/>
      <c r="AV24" s="192"/>
      <c r="AW24" s="192"/>
      <c r="AX24" s="192"/>
      <c r="AY24" s="192"/>
      <c r="AZ24" s="283"/>
      <c r="BA24" s="284"/>
      <c r="BB24" s="285"/>
      <c r="BC24" s="285"/>
      <c r="BD24" s="285"/>
      <c r="BE24" s="282"/>
    </row>
    <row r="25" spans="1:57" ht="18.75" customHeight="1" thickBot="1">
      <c r="A25" s="316"/>
      <c r="B25" s="137"/>
      <c r="C25" s="355"/>
      <c r="D25" s="358"/>
      <c r="E25" s="352"/>
      <c r="F25" s="358"/>
      <c r="G25" s="159"/>
      <c r="H25" s="195" t="s">
        <v>171</v>
      </c>
      <c r="I25" s="60" t="s">
        <v>131</v>
      </c>
      <c r="J25" s="239"/>
      <c r="K25" s="203"/>
      <c r="L25" s="153"/>
      <c r="M25" s="181"/>
      <c r="N25" s="430"/>
      <c r="O25" s="153"/>
      <c r="P25" s="192"/>
      <c r="Q25" s="192"/>
      <c r="R25" s="192"/>
      <c r="S25" s="162"/>
      <c r="T25" s="162"/>
      <c r="U25" s="162"/>
      <c r="V25" s="162"/>
      <c r="W25" s="162"/>
      <c r="X25" s="162"/>
      <c r="Y25" s="162"/>
      <c r="Z25" s="200"/>
      <c r="AA25" s="426"/>
      <c r="AB25" s="188"/>
      <c r="AC25" s="188"/>
      <c r="AD25" s="188"/>
      <c r="AE25" s="153"/>
      <c r="AF25" s="153"/>
      <c r="AG25" s="153"/>
      <c r="AH25" s="153"/>
      <c r="AI25" s="177"/>
      <c r="AJ25" s="439"/>
      <c r="AK25" s="433"/>
      <c r="AL25" s="433"/>
      <c r="AM25" s="167"/>
      <c r="AN25" s="407"/>
      <c r="AO25" s="292"/>
      <c r="AP25" s="192"/>
      <c r="AQ25" s="192"/>
      <c r="AR25" s="192"/>
      <c r="AS25" s="192"/>
      <c r="AT25" s="192"/>
      <c r="AU25" s="192"/>
      <c r="AV25" s="192"/>
      <c r="AW25" s="192"/>
      <c r="AX25" s="192"/>
      <c r="AY25" s="192"/>
      <c r="AZ25" s="283"/>
      <c r="BA25" s="284"/>
      <c r="BB25" s="285"/>
      <c r="BC25" s="285"/>
      <c r="BD25" s="285"/>
      <c r="BE25" s="282"/>
    </row>
    <row r="26" spans="1:57" ht="9.75" customHeight="1" thickBot="1">
      <c r="A26" s="316"/>
      <c r="B26" s="137"/>
      <c r="C26" s="355"/>
      <c r="D26" s="358"/>
      <c r="E26" s="352"/>
      <c r="F26" s="358"/>
      <c r="G26" s="159"/>
      <c r="H26" s="195"/>
      <c r="I26" s="60" t="s">
        <v>131</v>
      </c>
      <c r="J26" s="239"/>
      <c r="K26" s="203"/>
      <c r="L26" s="153"/>
      <c r="M26" s="181"/>
      <c r="N26" s="430"/>
      <c r="O26" s="153"/>
      <c r="P26" s="192"/>
      <c r="Q26" s="192"/>
      <c r="R26" s="192"/>
      <c r="S26" s="162"/>
      <c r="T26" s="162"/>
      <c r="U26" s="162"/>
      <c r="V26" s="162"/>
      <c r="W26" s="162"/>
      <c r="X26" s="162"/>
      <c r="Y26" s="162"/>
      <c r="Z26" s="200"/>
      <c r="AA26" s="426"/>
      <c r="AB26" s="188"/>
      <c r="AC26" s="188"/>
      <c r="AD26" s="188"/>
      <c r="AE26" s="153"/>
      <c r="AF26" s="153"/>
      <c r="AG26" s="153"/>
      <c r="AH26" s="153"/>
      <c r="AI26" s="177"/>
      <c r="AJ26" s="439"/>
      <c r="AK26" s="433"/>
      <c r="AL26" s="433"/>
      <c r="AM26" s="167"/>
      <c r="AN26" s="407"/>
      <c r="AO26" s="292"/>
      <c r="AP26" s="192"/>
      <c r="AQ26" s="192"/>
      <c r="AR26" s="192"/>
      <c r="AS26" s="192"/>
      <c r="AT26" s="192"/>
      <c r="AU26" s="192"/>
      <c r="AV26" s="192"/>
      <c r="AW26" s="192"/>
      <c r="AX26" s="192"/>
      <c r="AY26" s="192"/>
      <c r="AZ26" s="283"/>
      <c r="BA26" s="284"/>
      <c r="BB26" s="285"/>
      <c r="BC26" s="285"/>
      <c r="BD26" s="285"/>
      <c r="BE26" s="282"/>
    </row>
    <row r="27" spans="1:57" ht="18.75" customHeight="1" thickBot="1">
      <c r="A27" s="316"/>
      <c r="B27" s="137"/>
      <c r="C27" s="355"/>
      <c r="D27" s="358"/>
      <c r="E27" s="352"/>
      <c r="F27" s="358"/>
      <c r="G27" s="159"/>
      <c r="H27" s="195" t="s">
        <v>172</v>
      </c>
      <c r="I27" s="60" t="s">
        <v>152</v>
      </c>
      <c r="J27" s="239"/>
      <c r="K27" s="203"/>
      <c r="L27" s="153"/>
      <c r="M27" s="181"/>
      <c r="N27" s="430"/>
      <c r="O27" s="153"/>
      <c r="P27" s="192"/>
      <c r="Q27" s="192"/>
      <c r="R27" s="192"/>
      <c r="S27" s="162"/>
      <c r="T27" s="162"/>
      <c r="U27" s="162"/>
      <c r="V27" s="162"/>
      <c r="W27" s="162"/>
      <c r="X27" s="162"/>
      <c r="Y27" s="162"/>
      <c r="Z27" s="200"/>
      <c r="AA27" s="426"/>
      <c r="AB27" s="188"/>
      <c r="AC27" s="188"/>
      <c r="AD27" s="188"/>
      <c r="AE27" s="153"/>
      <c r="AF27" s="153"/>
      <c r="AG27" s="153"/>
      <c r="AH27" s="153"/>
      <c r="AI27" s="177"/>
      <c r="AJ27" s="439"/>
      <c r="AK27" s="433"/>
      <c r="AL27" s="433"/>
      <c r="AM27" s="167"/>
      <c r="AN27" s="407"/>
      <c r="AO27" s="292"/>
      <c r="AP27" s="192"/>
      <c r="AQ27" s="192"/>
      <c r="AR27" s="192"/>
      <c r="AS27" s="192"/>
      <c r="AT27" s="192"/>
      <c r="AU27" s="192"/>
      <c r="AV27" s="192"/>
      <c r="AW27" s="192"/>
      <c r="AX27" s="192"/>
      <c r="AY27" s="192"/>
      <c r="AZ27" s="283"/>
      <c r="BA27" s="284"/>
      <c r="BB27" s="285"/>
      <c r="BC27" s="285"/>
      <c r="BD27" s="285"/>
      <c r="BE27" s="282"/>
    </row>
    <row r="28" spans="1:57" ht="12.75" customHeight="1" thickBot="1">
      <c r="A28" s="316"/>
      <c r="B28" s="137"/>
      <c r="C28" s="355"/>
      <c r="D28" s="358"/>
      <c r="E28" s="352"/>
      <c r="F28" s="358"/>
      <c r="G28" s="159"/>
      <c r="H28" s="195"/>
      <c r="I28" s="60" t="s">
        <v>152</v>
      </c>
      <c r="J28" s="239"/>
      <c r="K28" s="203"/>
      <c r="L28" s="153"/>
      <c r="M28" s="181"/>
      <c r="N28" s="430"/>
      <c r="O28" s="153"/>
      <c r="P28" s="192"/>
      <c r="Q28" s="192"/>
      <c r="R28" s="192"/>
      <c r="S28" s="162"/>
      <c r="T28" s="162"/>
      <c r="U28" s="162"/>
      <c r="V28" s="162"/>
      <c r="W28" s="162"/>
      <c r="X28" s="162"/>
      <c r="Y28" s="162"/>
      <c r="Z28" s="200"/>
      <c r="AA28" s="426"/>
      <c r="AB28" s="188"/>
      <c r="AC28" s="188"/>
      <c r="AD28" s="188"/>
      <c r="AE28" s="153"/>
      <c r="AF28" s="153"/>
      <c r="AG28" s="153"/>
      <c r="AH28" s="153"/>
      <c r="AI28" s="177"/>
      <c r="AJ28" s="439"/>
      <c r="AK28" s="433"/>
      <c r="AL28" s="433"/>
      <c r="AM28" s="167"/>
      <c r="AN28" s="407"/>
      <c r="AO28" s="292"/>
      <c r="AP28" s="192"/>
      <c r="AQ28" s="192"/>
      <c r="AR28" s="192"/>
      <c r="AS28" s="192"/>
      <c r="AT28" s="192"/>
      <c r="AU28" s="192"/>
      <c r="AV28" s="192"/>
      <c r="AW28" s="192"/>
      <c r="AX28" s="192"/>
      <c r="AY28" s="192"/>
      <c r="AZ28" s="283"/>
      <c r="BA28" s="284"/>
      <c r="BB28" s="285"/>
      <c r="BC28" s="285"/>
      <c r="BD28" s="285"/>
      <c r="BE28" s="282"/>
    </row>
    <row r="29" spans="1:57" ht="18.75" customHeight="1" thickBot="1">
      <c r="A29" s="316"/>
      <c r="B29" s="137"/>
      <c r="C29" s="355"/>
      <c r="D29" s="358"/>
      <c r="E29" s="352"/>
      <c r="F29" s="358"/>
      <c r="G29" s="159"/>
      <c r="H29" s="195" t="s">
        <v>173</v>
      </c>
      <c r="I29" s="60" t="s">
        <v>152</v>
      </c>
      <c r="J29" s="239"/>
      <c r="K29" s="203"/>
      <c r="L29" s="153"/>
      <c r="M29" s="181"/>
      <c r="N29" s="430"/>
      <c r="O29" s="153"/>
      <c r="P29" s="192"/>
      <c r="Q29" s="192"/>
      <c r="R29" s="192"/>
      <c r="S29" s="162"/>
      <c r="T29" s="162"/>
      <c r="U29" s="162"/>
      <c r="V29" s="162"/>
      <c r="W29" s="162"/>
      <c r="X29" s="162"/>
      <c r="Y29" s="162"/>
      <c r="Z29" s="200"/>
      <c r="AA29" s="426"/>
      <c r="AB29" s="188"/>
      <c r="AC29" s="188"/>
      <c r="AD29" s="188"/>
      <c r="AE29" s="153"/>
      <c r="AF29" s="153"/>
      <c r="AG29" s="153"/>
      <c r="AH29" s="153"/>
      <c r="AI29" s="177"/>
      <c r="AJ29" s="439"/>
      <c r="AK29" s="433"/>
      <c r="AL29" s="433"/>
      <c r="AM29" s="167"/>
      <c r="AN29" s="407"/>
      <c r="AO29" s="292"/>
      <c r="AP29" s="192"/>
      <c r="AQ29" s="192"/>
      <c r="AR29" s="192"/>
      <c r="AS29" s="192"/>
      <c r="AT29" s="192"/>
      <c r="AU29" s="192"/>
      <c r="AV29" s="192"/>
      <c r="AW29" s="192"/>
      <c r="AX29" s="192"/>
      <c r="AY29" s="192"/>
      <c r="AZ29" s="283"/>
      <c r="BA29" s="284"/>
      <c r="BB29" s="285"/>
      <c r="BC29" s="285"/>
      <c r="BD29" s="285"/>
      <c r="BE29" s="282"/>
    </row>
    <row r="30" spans="1:57" ht="12.75" customHeight="1" thickBot="1">
      <c r="A30" s="316"/>
      <c r="B30" s="137"/>
      <c r="C30" s="355"/>
      <c r="D30" s="358"/>
      <c r="E30" s="352"/>
      <c r="F30" s="358"/>
      <c r="G30" s="159"/>
      <c r="H30" s="195"/>
      <c r="I30" s="60"/>
      <c r="J30" s="239"/>
      <c r="K30" s="203"/>
      <c r="L30" s="153"/>
      <c r="M30" s="181"/>
      <c r="N30" s="430"/>
      <c r="O30" s="153"/>
      <c r="P30" s="192"/>
      <c r="Q30" s="192"/>
      <c r="R30" s="192"/>
      <c r="S30" s="162"/>
      <c r="T30" s="162"/>
      <c r="U30" s="162"/>
      <c r="V30" s="162"/>
      <c r="W30" s="162"/>
      <c r="X30" s="162"/>
      <c r="Y30" s="162"/>
      <c r="Z30" s="200"/>
      <c r="AA30" s="426"/>
      <c r="AB30" s="188"/>
      <c r="AC30" s="188"/>
      <c r="AD30" s="188"/>
      <c r="AE30" s="153"/>
      <c r="AF30" s="153"/>
      <c r="AG30" s="153"/>
      <c r="AH30" s="153"/>
      <c r="AI30" s="177"/>
      <c r="AJ30" s="439"/>
      <c r="AK30" s="433"/>
      <c r="AL30" s="433"/>
      <c r="AM30" s="167"/>
      <c r="AN30" s="407"/>
      <c r="AO30" s="292"/>
      <c r="AP30" s="192"/>
      <c r="AQ30" s="192"/>
      <c r="AR30" s="192"/>
      <c r="AS30" s="192"/>
      <c r="AT30" s="192"/>
      <c r="AU30" s="192"/>
      <c r="AV30" s="192"/>
      <c r="AW30" s="192"/>
      <c r="AX30" s="192"/>
      <c r="AY30" s="192"/>
      <c r="AZ30" s="283"/>
      <c r="BA30" s="284"/>
      <c r="BB30" s="285"/>
      <c r="BC30" s="285"/>
      <c r="BD30" s="285"/>
      <c r="BE30" s="282"/>
    </row>
    <row r="31" spans="1:57" ht="14.25" customHeight="1" thickBot="1">
      <c r="A31" s="316"/>
      <c r="B31" s="137"/>
      <c r="C31" s="355"/>
      <c r="D31" s="358"/>
      <c r="E31" s="352"/>
      <c r="F31" s="358"/>
      <c r="G31" s="159"/>
      <c r="H31" s="178" t="s">
        <v>174</v>
      </c>
      <c r="I31" s="60" t="s">
        <v>152</v>
      </c>
      <c r="J31" s="239"/>
      <c r="K31" s="203"/>
      <c r="L31" s="153"/>
      <c r="M31" s="181"/>
      <c r="N31" s="430"/>
      <c r="O31" s="153"/>
      <c r="P31" s="192"/>
      <c r="Q31" s="192"/>
      <c r="R31" s="192"/>
      <c r="S31" s="162"/>
      <c r="T31" s="162"/>
      <c r="U31" s="162"/>
      <c r="V31" s="162"/>
      <c r="W31" s="162"/>
      <c r="X31" s="162"/>
      <c r="Y31" s="162"/>
      <c r="Z31" s="200"/>
      <c r="AA31" s="426"/>
      <c r="AB31" s="188"/>
      <c r="AC31" s="188"/>
      <c r="AD31" s="188"/>
      <c r="AE31" s="153"/>
      <c r="AF31" s="153"/>
      <c r="AG31" s="153"/>
      <c r="AH31" s="153"/>
      <c r="AI31" s="177"/>
      <c r="AJ31" s="439"/>
      <c r="AK31" s="433"/>
      <c r="AL31" s="433"/>
      <c r="AM31" s="167"/>
      <c r="AN31" s="407"/>
      <c r="AO31" s="292"/>
      <c r="AP31" s="192"/>
      <c r="AQ31" s="192"/>
      <c r="AR31" s="192"/>
      <c r="AS31" s="192"/>
      <c r="AT31" s="192"/>
      <c r="AU31" s="192"/>
      <c r="AV31" s="192"/>
      <c r="AW31" s="192"/>
      <c r="AX31" s="192"/>
      <c r="AY31" s="192"/>
      <c r="AZ31" s="283"/>
      <c r="BA31" s="284"/>
      <c r="BB31" s="285"/>
      <c r="BC31" s="285"/>
      <c r="BD31" s="285"/>
      <c r="BE31" s="282"/>
    </row>
    <row r="32" spans="1:57" ht="13.5" customHeight="1" thickBot="1">
      <c r="A32" s="316"/>
      <c r="B32" s="137"/>
      <c r="C32" s="355"/>
      <c r="D32" s="358"/>
      <c r="E32" s="352"/>
      <c r="F32" s="358"/>
      <c r="G32" s="159"/>
      <c r="H32" s="179"/>
      <c r="I32" s="60"/>
      <c r="J32" s="239"/>
      <c r="K32" s="203"/>
      <c r="L32" s="153"/>
      <c r="M32" s="181"/>
      <c r="N32" s="430"/>
      <c r="O32" s="153"/>
      <c r="P32" s="192"/>
      <c r="Q32" s="192"/>
      <c r="R32" s="192"/>
      <c r="S32" s="162"/>
      <c r="T32" s="162"/>
      <c r="U32" s="162"/>
      <c r="V32" s="162"/>
      <c r="W32" s="162"/>
      <c r="X32" s="162"/>
      <c r="Y32" s="162"/>
      <c r="Z32" s="200"/>
      <c r="AA32" s="426"/>
      <c r="AB32" s="188"/>
      <c r="AC32" s="188"/>
      <c r="AD32" s="188"/>
      <c r="AE32" s="153"/>
      <c r="AF32" s="153"/>
      <c r="AG32" s="153"/>
      <c r="AH32" s="153"/>
      <c r="AI32" s="177"/>
      <c r="AJ32" s="439"/>
      <c r="AK32" s="433"/>
      <c r="AL32" s="433"/>
      <c r="AM32" s="167"/>
      <c r="AN32" s="407"/>
      <c r="AO32" s="292"/>
      <c r="AP32" s="192"/>
      <c r="AQ32" s="192"/>
      <c r="AR32" s="192"/>
      <c r="AS32" s="192"/>
      <c r="AT32" s="192"/>
      <c r="AU32" s="192"/>
      <c r="AV32" s="192"/>
      <c r="AW32" s="192"/>
      <c r="AX32" s="192"/>
      <c r="AY32" s="192"/>
      <c r="AZ32" s="283"/>
      <c r="BA32" s="284"/>
      <c r="BB32" s="285"/>
      <c r="BC32" s="285"/>
      <c r="BD32" s="285"/>
      <c r="BE32" s="282"/>
    </row>
    <row r="33" spans="1:57" ht="18.75" customHeight="1" thickBot="1">
      <c r="A33" s="316"/>
      <c r="B33" s="137"/>
      <c r="C33" s="355"/>
      <c r="D33" s="358"/>
      <c r="E33" s="352"/>
      <c r="F33" s="358"/>
      <c r="G33" s="159"/>
      <c r="H33" s="185" t="s">
        <v>175</v>
      </c>
      <c r="I33" s="60" t="s">
        <v>152</v>
      </c>
      <c r="J33" s="239"/>
      <c r="K33" s="203"/>
      <c r="L33" s="153"/>
      <c r="M33" s="181"/>
      <c r="N33" s="430"/>
      <c r="O33" s="153"/>
      <c r="P33" s="192"/>
      <c r="Q33" s="192"/>
      <c r="R33" s="192"/>
      <c r="S33" s="162"/>
      <c r="T33" s="162"/>
      <c r="U33" s="162"/>
      <c r="V33" s="162"/>
      <c r="W33" s="162"/>
      <c r="X33" s="162"/>
      <c r="Y33" s="162"/>
      <c r="Z33" s="200"/>
      <c r="AA33" s="426"/>
      <c r="AB33" s="188"/>
      <c r="AC33" s="188"/>
      <c r="AD33" s="188"/>
      <c r="AE33" s="153"/>
      <c r="AF33" s="153"/>
      <c r="AG33" s="153"/>
      <c r="AH33" s="153"/>
      <c r="AI33" s="177"/>
      <c r="AJ33" s="439"/>
      <c r="AK33" s="433"/>
      <c r="AL33" s="433"/>
      <c r="AM33" s="167"/>
      <c r="AN33" s="407"/>
      <c r="AO33" s="292"/>
      <c r="AP33" s="192"/>
      <c r="AQ33" s="192"/>
      <c r="AR33" s="192"/>
      <c r="AS33" s="192"/>
      <c r="AT33" s="192"/>
      <c r="AU33" s="192"/>
      <c r="AV33" s="192"/>
      <c r="AW33" s="192"/>
      <c r="AX33" s="192"/>
      <c r="AY33" s="192"/>
      <c r="AZ33" s="283"/>
      <c r="BA33" s="284"/>
      <c r="BB33" s="285"/>
      <c r="BC33" s="285"/>
      <c r="BD33" s="285"/>
      <c r="BE33" s="282"/>
    </row>
    <row r="34" spans="1:57" ht="15.75" customHeight="1" thickBot="1">
      <c r="A34" s="317"/>
      <c r="B34" s="138"/>
      <c r="C34" s="356"/>
      <c r="D34" s="359"/>
      <c r="E34" s="353"/>
      <c r="F34" s="359"/>
      <c r="G34" s="160"/>
      <c r="H34" s="240"/>
      <c r="I34" s="60" t="s">
        <v>152</v>
      </c>
      <c r="J34" s="251"/>
      <c r="K34" s="252"/>
      <c r="L34" s="223"/>
      <c r="M34" s="343"/>
      <c r="N34" s="431"/>
      <c r="O34" s="223"/>
      <c r="P34" s="192"/>
      <c r="Q34" s="192"/>
      <c r="R34" s="192"/>
      <c r="S34" s="233"/>
      <c r="T34" s="233"/>
      <c r="U34" s="233"/>
      <c r="V34" s="233"/>
      <c r="W34" s="233"/>
      <c r="X34" s="20"/>
      <c r="Y34" s="233"/>
      <c r="Z34" s="424"/>
      <c r="AA34" s="40"/>
      <c r="AB34" s="338"/>
      <c r="AC34" s="338"/>
      <c r="AD34" s="338"/>
      <c r="AE34" s="223"/>
      <c r="AF34" s="223"/>
      <c r="AG34" s="223"/>
      <c r="AH34" s="223"/>
      <c r="AI34" s="177"/>
      <c r="AJ34" s="440"/>
      <c r="AK34" s="434"/>
      <c r="AL34" s="434"/>
      <c r="AM34" s="435"/>
      <c r="AN34" s="408"/>
      <c r="AO34" s="312"/>
      <c r="AP34" s="313"/>
      <c r="AQ34" s="313"/>
      <c r="AR34" s="313"/>
      <c r="AS34" s="313"/>
      <c r="AT34" s="313"/>
      <c r="AU34" s="313"/>
      <c r="AV34" s="313"/>
      <c r="AW34" s="313"/>
      <c r="AX34" s="313"/>
      <c r="AY34" s="313"/>
      <c r="AZ34" s="318"/>
      <c r="BA34" s="319"/>
      <c r="BB34" s="301"/>
      <c r="BC34" s="301"/>
      <c r="BD34" s="301"/>
      <c r="BE34" s="314"/>
    </row>
    <row r="35" spans="1:57" ht="46.5" customHeight="1" thickBot="1">
      <c r="A35" s="149">
        <v>1</v>
      </c>
      <c r="B35" s="136" t="s">
        <v>176</v>
      </c>
      <c r="C35" s="354" t="s">
        <v>177</v>
      </c>
      <c r="D35" s="357" t="s">
        <v>126</v>
      </c>
      <c r="E35" s="354" t="s">
        <v>178</v>
      </c>
      <c r="F35" s="361" t="s">
        <v>179</v>
      </c>
      <c r="G35" s="364" t="s">
        <v>180</v>
      </c>
      <c r="H35" s="25" t="s">
        <v>130</v>
      </c>
      <c r="I35" s="60" t="s">
        <v>131</v>
      </c>
      <c r="J35" s="238">
        <f>COUNTIF(I35:I60,[3]DATOS!$D$24)</f>
        <v>16</v>
      </c>
      <c r="K35" s="202" t="str">
        <f>+IF(AND(J35&lt;6,J35&gt;0),"Moderado",IF(AND(J35&lt;12,J35&gt;5),"Mayor",IF(AND(J35&lt;20,J35&gt;11),"Catastrófico","Responda las Preguntas de Impacto")))</f>
        <v>Catastrófico</v>
      </c>
      <c r="L35" s="152"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180"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197" t="s">
        <v>181</v>
      </c>
      <c r="O35" s="198" t="s">
        <v>133</v>
      </c>
      <c r="P35" s="23" t="s">
        <v>134</v>
      </c>
      <c r="Q35" s="19" t="s">
        <v>135</v>
      </c>
      <c r="R35" s="19">
        <f>+IFERROR(VLOOKUP(Q35,[3]DATOS!$E$2:$F$17,2,FALSE),"")</f>
        <v>15</v>
      </c>
      <c r="S35" s="199">
        <f>SUM(R35:R42)</f>
        <v>100</v>
      </c>
      <c r="T35" s="192" t="str">
        <f>+IF(AND(S35&lt;=100,S35&gt;=96),"Fuerte",IF(AND(S35&lt;=95,S35&gt;=86),"Moderado",IF(AND(S35&lt;=85,J35&gt;=0),"Débil"," ")))</f>
        <v>Fuerte</v>
      </c>
      <c r="U35" s="192" t="s">
        <v>136</v>
      </c>
      <c r="V35" s="192"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192">
        <f>IF(V35="Fuerte",100,IF(V35="Moderado",50,IF(V35="Débil",0)))</f>
        <v>100</v>
      </c>
      <c r="X35" s="161">
        <f>AVERAGE(W35:W60)</f>
        <v>100</v>
      </c>
      <c r="Y35" s="170" t="s">
        <v>137</v>
      </c>
      <c r="Z35" s="161" t="s">
        <v>138</v>
      </c>
      <c r="AA35" s="188" t="s">
        <v>139</v>
      </c>
      <c r="AB35" s="213" t="str">
        <f>+IF(X35=100,"Fuerte",IF(AND(X35&lt;=99,X35&gt;=50),"Moderado",IF(X35&lt;50,"Débil"," ")))</f>
        <v>Fuerte</v>
      </c>
      <c r="AC35" s="337" t="s">
        <v>140</v>
      </c>
      <c r="AD35" s="337" t="s">
        <v>141</v>
      </c>
      <c r="AE35" s="153"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153"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153" t="str">
        <f>K35</f>
        <v>Catastrófico</v>
      </c>
      <c r="AH35" s="153"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181"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168" t="s">
        <v>182</v>
      </c>
      <c r="AK35" s="164">
        <v>43132</v>
      </c>
      <c r="AL35" s="164">
        <v>43465</v>
      </c>
      <c r="AM35" s="167" t="s">
        <v>143</v>
      </c>
      <c r="AN35" s="182" t="s">
        <v>183</v>
      </c>
      <c r="AO35" s="264"/>
      <c r="AP35" s="260"/>
      <c r="AQ35" s="260"/>
      <c r="AR35" s="260"/>
      <c r="AS35" s="260"/>
      <c r="AT35" s="260"/>
      <c r="AU35" s="260"/>
      <c r="AV35" s="260"/>
      <c r="AW35" s="260"/>
      <c r="AX35" s="260"/>
      <c r="AY35" s="260"/>
      <c r="AZ35" s="261"/>
      <c r="BA35" s="302"/>
      <c r="BB35" s="305"/>
      <c r="BC35" s="305"/>
      <c r="BD35" s="305"/>
      <c r="BE35" s="286"/>
    </row>
    <row r="36" spans="1:57" ht="30" customHeight="1" thickBot="1">
      <c r="A36" s="150"/>
      <c r="B36" s="137"/>
      <c r="C36" s="355"/>
      <c r="D36" s="358"/>
      <c r="E36" s="355"/>
      <c r="F36" s="362"/>
      <c r="G36" s="352"/>
      <c r="H36" s="21" t="s">
        <v>145</v>
      </c>
      <c r="I36" s="60" t="s">
        <v>131</v>
      </c>
      <c r="J36" s="239"/>
      <c r="K36" s="203"/>
      <c r="L36" s="153"/>
      <c r="M36" s="181"/>
      <c r="N36" s="194"/>
      <c r="O36" s="177"/>
      <c r="P36" s="23" t="s">
        <v>146</v>
      </c>
      <c r="Q36" s="19" t="s">
        <v>147</v>
      </c>
      <c r="R36" s="19">
        <f>+IFERROR(VLOOKUP(Q36,[3]DATOS!$E$2:$F$17,2,FALSE),"")</f>
        <v>15</v>
      </c>
      <c r="S36" s="200"/>
      <c r="T36" s="192"/>
      <c r="U36" s="192"/>
      <c r="V36" s="192"/>
      <c r="W36" s="192"/>
      <c r="X36" s="162"/>
      <c r="Y36" s="153"/>
      <c r="Z36" s="162"/>
      <c r="AA36" s="188"/>
      <c r="AB36" s="213"/>
      <c r="AC36" s="188"/>
      <c r="AD36" s="188"/>
      <c r="AE36" s="153"/>
      <c r="AF36" s="153"/>
      <c r="AG36" s="153"/>
      <c r="AH36" s="153"/>
      <c r="AI36" s="181"/>
      <c r="AJ36" s="183"/>
      <c r="AK36" s="164"/>
      <c r="AL36" s="164"/>
      <c r="AM36" s="167"/>
      <c r="AN36" s="182"/>
      <c r="AO36" s="265"/>
      <c r="AP36" s="162"/>
      <c r="AQ36" s="162"/>
      <c r="AR36" s="162"/>
      <c r="AS36" s="162"/>
      <c r="AT36" s="162"/>
      <c r="AU36" s="162"/>
      <c r="AV36" s="162"/>
      <c r="AW36" s="162"/>
      <c r="AX36" s="162"/>
      <c r="AY36" s="162"/>
      <c r="AZ36" s="262"/>
      <c r="BA36" s="303"/>
      <c r="BB36" s="306"/>
      <c r="BC36" s="306"/>
      <c r="BD36" s="306"/>
      <c r="BE36" s="287"/>
    </row>
    <row r="37" spans="1:57" ht="30" customHeight="1" thickBot="1">
      <c r="A37" s="150"/>
      <c r="B37" s="137"/>
      <c r="C37" s="355"/>
      <c r="D37" s="358"/>
      <c r="E37" s="355"/>
      <c r="F37" s="362"/>
      <c r="G37" s="352"/>
      <c r="H37" s="21" t="s">
        <v>148</v>
      </c>
      <c r="I37" s="60" t="s">
        <v>131</v>
      </c>
      <c r="J37" s="239"/>
      <c r="K37" s="203"/>
      <c r="L37" s="153"/>
      <c r="M37" s="181"/>
      <c r="N37" s="194"/>
      <c r="O37" s="177"/>
      <c r="P37" s="23" t="s">
        <v>149</v>
      </c>
      <c r="Q37" s="19" t="s">
        <v>150</v>
      </c>
      <c r="R37" s="19">
        <f>+IFERROR(VLOOKUP(Q37,[3]DATOS!$E$2:$F$17,2,FALSE),"")</f>
        <v>15</v>
      </c>
      <c r="S37" s="200"/>
      <c r="T37" s="192"/>
      <c r="U37" s="192"/>
      <c r="V37" s="192"/>
      <c r="W37" s="192"/>
      <c r="X37" s="162"/>
      <c r="Y37" s="153"/>
      <c r="Z37" s="162"/>
      <c r="AA37" s="188"/>
      <c r="AB37" s="213"/>
      <c r="AC37" s="188"/>
      <c r="AD37" s="188"/>
      <c r="AE37" s="153"/>
      <c r="AF37" s="153"/>
      <c r="AG37" s="153"/>
      <c r="AH37" s="153"/>
      <c r="AI37" s="181"/>
      <c r="AJ37" s="183"/>
      <c r="AK37" s="164"/>
      <c r="AL37" s="164"/>
      <c r="AM37" s="167"/>
      <c r="AN37" s="182"/>
      <c r="AO37" s="265"/>
      <c r="AP37" s="162"/>
      <c r="AQ37" s="162"/>
      <c r="AR37" s="162"/>
      <c r="AS37" s="162"/>
      <c r="AT37" s="162"/>
      <c r="AU37" s="162"/>
      <c r="AV37" s="162"/>
      <c r="AW37" s="162"/>
      <c r="AX37" s="162"/>
      <c r="AY37" s="162"/>
      <c r="AZ37" s="262"/>
      <c r="BA37" s="303"/>
      <c r="BB37" s="306"/>
      <c r="BC37" s="306"/>
      <c r="BD37" s="306"/>
      <c r="BE37" s="287"/>
    </row>
    <row r="38" spans="1:57" ht="30" customHeight="1" thickBot="1">
      <c r="A38" s="150"/>
      <c r="B38" s="137"/>
      <c r="C38" s="355"/>
      <c r="D38" s="358"/>
      <c r="E38" s="355"/>
      <c r="F38" s="362"/>
      <c r="G38" s="352"/>
      <c r="H38" s="21" t="s">
        <v>151</v>
      </c>
      <c r="I38" s="60" t="s">
        <v>152</v>
      </c>
      <c r="J38" s="239"/>
      <c r="K38" s="203"/>
      <c r="L38" s="153"/>
      <c r="M38" s="181"/>
      <c r="N38" s="194"/>
      <c r="O38" s="177"/>
      <c r="P38" s="23" t="s">
        <v>153</v>
      </c>
      <c r="Q38" s="19" t="s">
        <v>154</v>
      </c>
      <c r="R38" s="19">
        <f>+IFERROR(VLOOKUP(Q38,[3]DATOS!$E$2:$F$17,2,FALSE),"")</f>
        <v>15</v>
      </c>
      <c r="S38" s="200"/>
      <c r="T38" s="192"/>
      <c r="U38" s="192"/>
      <c r="V38" s="192"/>
      <c r="W38" s="192"/>
      <c r="X38" s="162"/>
      <c r="Y38" s="153"/>
      <c r="Z38" s="162"/>
      <c r="AA38" s="188"/>
      <c r="AB38" s="213"/>
      <c r="AC38" s="188"/>
      <c r="AD38" s="188"/>
      <c r="AE38" s="153"/>
      <c r="AF38" s="153"/>
      <c r="AG38" s="153"/>
      <c r="AH38" s="153"/>
      <c r="AI38" s="181"/>
      <c r="AJ38" s="183"/>
      <c r="AK38" s="164"/>
      <c r="AL38" s="164"/>
      <c r="AM38" s="167"/>
      <c r="AN38" s="182"/>
      <c r="AO38" s="265"/>
      <c r="AP38" s="162"/>
      <c r="AQ38" s="162"/>
      <c r="AR38" s="162"/>
      <c r="AS38" s="162"/>
      <c r="AT38" s="162"/>
      <c r="AU38" s="162"/>
      <c r="AV38" s="162"/>
      <c r="AW38" s="162"/>
      <c r="AX38" s="162"/>
      <c r="AY38" s="162"/>
      <c r="AZ38" s="262"/>
      <c r="BA38" s="303"/>
      <c r="BB38" s="306"/>
      <c r="BC38" s="306"/>
      <c r="BD38" s="306"/>
      <c r="BE38" s="287"/>
    </row>
    <row r="39" spans="1:57" ht="30" customHeight="1" thickBot="1">
      <c r="A39" s="150"/>
      <c r="B39" s="137"/>
      <c r="C39" s="355"/>
      <c r="D39" s="358"/>
      <c r="E39" s="355"/>
      <c r="F39" s="362"/>
      <c r="G39" s="352"/>
      <c r="H39" s="21" t="s">
        <v>155</v>
      </c>
      <c r="I39" s="60" t="s">
        <v>131</v>
      </c>
      <c r="J39" s="239"/>
      <c r="K39" s="203"/>
      <c r="L39" s="153"/>
      <c r="M39" s="181"/>
      <c r="N39" s="194"/>
      <c r="O39" s="177"/>
      <c r="P39" s="23" t="s">
        <v>156</v>
      </c>
      <c r="Q39" s="19" t="s">
        <v>157</v>
      </c>
      <c r="R39" s="19">
        <f>+IFERROR(VLOOKUP(Q39,[3]DATOS!$E$2:$F$17,2,FALSE),"")</f>
        <v>15</v>
      </c>
      <c r="S39" s="200"/>
      <c r="T39" s="192"/>
      <c r="U39" s="192"/>
      <c r="V39" s="192"/>
      <c r="W39" s="192"/>
      <c r="X39" s="162"/>
      <c r="Y39" s="153"/>
      <c r="Z39" s="162"/>
      <c r="AA39" s="188"/>
      <c r="AB39" s="213"/>
      <c r="AC39" s="188"/>
      <c r="AD39" s="188"/>
      <c r="AE39" s="153"/>
      <c r="AF39" s="153"/>
      <c r="AG39" s="153"/>
      <c r="AH39" s="153"/>
      <c r="AI39" s="181"/>
      <c r="AJ39" s="183"/>
      <c r="AK39" s="164"/>
      <c r="AL39" s="164"/>
      <c r="AM39" s="167"/>
      <c r="AN39" s="182"/>
      <c r="AO39" s="265"/>
      <c r="AP39" s="162"/>
      <c r="AQ39" s="162"/>
      <c r="AR39" s="162"/>
      <c r="AS39" s="162"/>
      <c r="AT39" s="162"/>
      <c r="AU39" s="162"/>
      <c r="AV39" s="162"/>
      <c r="AW39" s="162"/>
      <c r="AX39" s="162"/>
      <c r="AY39" s="162"/>
      <c r="AZ39" s="262"/>
      <c r="BA39" s="303"/>
      <c r="BB39" s="306"/>
      <c r="BC39" s="306"/>
      <c r="BD39" s="306"/>
      <c r="BE39" s="287"/>
    </row>
    <row r="40" spans="1:57" ht="30" customHeight="1" thickBot="1">
      <c r="A40" s="150"/>
      <c r="B40" s="137"/>
      <c r="C40" s="355"/>
      <c r="D40" s="358"/>
      <c r="E40" s="355"/>
      <c r="F40" s="362"/>
      <c r="G40" s="352"/>
      <c r="H40" s="21" t="s">
        <v>158</v>
      </c>
      <c r="I40" s="60" t="s">
        <v>131</v>
      </c>
      <c r="J40" s="239"/>
      <c r="K40" s="203"/>
      <c r="L40" s="153"/>
      <c r="M40" s="181"/>
      <c r="N40" s="194"/>
      <c r="O40" s="177"/>
      <c r="P40" s="24" t="s">
        <v>159</v>
      </c>
      <c r="Q40" s="19" t="s">
        <v>160</v>
      </c>
      <c r="R40" s="19">
        <f>+IFERROR(VLOOKUP(Q40,[3]DATOS!$E$2:$F$17,2,FALSE),"")</f>
        <v>15</v>
      </c>
      <c r="S40" s="200"/>
      <c r="T40" s="192"/>
      <c r="U40" s="192"/>
      <c r="V40" s="192"/>
      <c r="W40" s="192"/>
      <c r="X40" s="162"/>
      <c r="Y40" s="153"/>
      <c r="Z40" s="162"/>
      <c r="AA40" s="188"/>
      <c r="AB40" s="213"/>
      <c r="AC40" s="188"/>
      <c r="AD40" s="188"/>
      <c r="AE40" s="153"/>
      <c r="AF40" s="153"/>
      <c r="AG40" s="153"/>
      <c r="AH40" s="153"/>
      <c r="AI40" s="181"/>
      <c r="AJ40" s="183"/>
      <c r="AK40" s="164"/>
      <c r="AL40" s="164"/>
      <c r="AM40" s="167"/>
      <c r="AN40" s="182"/>
      <c r="AO40" s="265"/>
      <c r="AP40" s="162"/>
      <c r="AQ40" s="162"/>
      <c r="AR40" s="162"/>
      <c r="AS40" s="162"/>
      <c r="AT40" s="162"/>
      <c r="AU40" s="162"/>
      <c r="AV40" s="162"/>
      <c r="AW40" s="162"/>
      <c r="AX40" s="162"/>
      <c r="AY40" s="162"/>
      <c r="AZ40" s="262"/>
      <c r="BA40" s="303"/>
      <c r="BB40" s="306"/>
      <c r="BC40" s="306"/>
      <c r="BD40" s="306"/>
      <c r="BE40" s="287"/>
    </row>
    <row r="41" spans="1:57" ht="30" customHeight="1" thickBot="1">
      <c r="A41" s="150"/>
      <c r="B41" s="137"/>
      <c r="C41" s="355"/>
      <c r="D41" s="358"/>
      <c r="E41" s="355"/>
      <c r="F41" s="362"/>
      <c r="G41" s="352"/>
      <c r="H41" s="21" t="s">
        <v>161</v>
      </c>
      <c r="I41" s="60" t="s">
        <v>152</v>
      </c>
      <c r="J41" s="239"/>
      <c r="K41" s="203"/>
      <c r="L41" s="153"/>
      <c r="M41" s="181"/>
      <c r="N41" s="194"/>
      <c r="O41" s="177"/>
      <c r="P41" s="23" t="s">
        <v>162</v>
      </c>
      <c r="Q41" s="23" t="s">
        <v>163</v>
      </c>
      <c r="R41" s="23">
        <f>+IFERROR(VLOOKUP(Q41,[3]DATOS!$E$2:$F$17,2,FALSE),"")</f>
        <v>10</v>
      </c>
      <c r="S41" s="200"/>
      <c r="T41" s="192"/>
      <c r="U41" s="192"/>
      <c r="V41" s="192"/>
      <c r="W41" s="192"/>
      <c r="X41" s="162"/>
      <c r="Y41" s="153"/>
      <c r="Z41" s="162"/>
      <c r="AA41" s="188"/>
      <c r="AB41" s="213"/>
      <c r="AC41" s="188"/>
      <c r="AD41" s="188"/>
      <c r="AE41" s="153"/>
      <c r="AF41" s="153"/>
      <c r="AG41" s="153"/>
      <c r="AH41" s="153"/>
      <c r="AI41" s="181"/>
      <c r="AJ41" s="183"/>
      <c r="AK41" s="164"/>
      <c r="AL41" s="164"/>
      <c r="AM41" s="167"/>
      <c r="AN41" s="182"/>
      <c r="AO41" s="265"/>
      <c r="AP41" s="162"/>
      <c r="AQ41" s="162"/>
      <c r="AR41" s="162"/>
      <c r="AS41" s="162"/>
      <c r="AT41" s="162"/>
      <c r="AU41" s="162"/>
      <c r="AV41" s="162"/>
      <c r="AW41" s="162"/>
      <c r="AX41" s="162"/>
      <c r="AY41" s="162"/>
      <c r="AZ41" s="262"/>
      <c r="BA41" s="303"/>
      <c r="BB41" s="306"/>
      <c r="BC41" s="306"/>
      <c r="BD41" s="306"/>
      <c r="BE41" s="287"/>
    </row>
    <row r="42" spans="1:57" ht="72" customHeight="1" thickBot="1">
      <c r="A42" s="150"/>
      <c r="B42" s="137"/>
      <c r="C42" s="355"/>
      <c r="D42" s="358"/>
      <c r="E42" s="360"/>
      <c r="F42" s="362"/>
      <c r="G42" s="352"/>
      <c r="H42" s="21" t="s">
        <v>164</v>
      </c>
      <c r="I42" s="60" t="s">
        <v>131</v>
      </c>
      <c r="J42" s="239"/>
      <c r="K42" s="203"/>
      <c r="L42" s="153"/>
      <c r="M42" s="181"/>
      <c r="N42" s="194"/>
      <c r="O42" s="177"/>
      <c r="P42" s="22"/>
      <c r="Q42" s="22"/>
      <c r="R42" s="22"/>
      <c r="S42" s="201"/>
      <c r="T42" s="192"/>
      <c r="U42" s="192"/>
      <c r="V42" s="192"/>
      <c r="W42" s="192"/>
      <c r="X42" s="162"/>
      <c r="Y42" s="157"/>
      <c r="Z42" s="187"/>
      <c r="AA42" s="189"/>
      <c r="AB42" s="213"/>
      <c r="AC42" s="188"/>
      <c r="AD42" s="188"/>
      <c r="AE42" s="153"/>
      <c r="AF42" s="153"/>
      <c r="AG42" s="153"/>
      <c r="AH42" s="153"/>
      <c r="AI42" s="181"/>
      <c r="AJ42" s="183"/>
      <c r="AK42" s="165"/>
      <c r="AL42" s="165"/>
      <c r="AM42" s="168"/>
      <c r="AN42" s="182"/>
      <c r="AO42" s="266"/>
      <c r="AP42" s="187"/>
      <c r="AQ42" s="187"/>
      <c r="AR42" s="187"/>
      <c r="AS42" s="187"/>
      <c r="AT42" s="187"/>
      <c r="AU42" s="187"/>
      <c r="AV42" s="187"/>
      <c r="AW42" s="187"/>
      <c r="AX42" s="187"/>
      <c r="AY42" s="187"/>
      <c r="AZ42" s="263"/>
      <c r="BA42" s="304"/>
      <c r="BB42" s="307"/>
      <c r="BC42" s="307"/>
      <c r="BD42" s="307"/>
      <c r="BE42" s="288"/>
    </row>
    <row r="43" spans="1:57" ht="30" customHeight="1" thickBot="1">
      <c r="A43" s="150"/>
      <c r="B43" s="137"/>
      <c r="C43" s="355"/>
      <c r="D43" s="358"/>
      <c r="E43" s="351"/>
      <c r="F43" s="362"/>
      <c r="G43" s="352"/>
      <c r="H43" s="21" t="s">
        <v>165</v>
      </c>
      <c r="I43" s="60" t="s">
        <v>131</v>
      </c>
      <c r="J43" s="239"/>
      <c r="K43" s="203"/>
      <c r="L43" s="153"/>
      <c r="M43" s="181"/>
      <c r="N43" s="194"/>
      <c r="O43" s="152"/>
      <c r="P43" s="19"/>
      <c r="Q43" s="19"/>
      <c r="R43" s="19"/>
      <c r="S43" s="161"/>
      <c r="T43" s="161"/>
      <c r="U43" s="161"/>
      <c r="V43" s="161"/>
      <c r="W43" s="161"/>
      <c r="X43" s="162"/>
      <c r="Y43" s="170"/>
      <c r="Z43" s="214"/>
      <c r="AA43" s="170"/>
      <c r="AB43" s="213"/>
      <c r="AC43" s="188"/>
      <c r="AD43" s="188"/>
      <c r="AE43" s="153"/>
      <c r="AF43" s="153"/>
      <c r="AG43" s="153"/>
      <c r="AH43" s="153"/>
      <c r="AI43" s="181"/>
      <c r="AJ43" s="183"/>
      <c r="AK43" s="176"/>
      <c r="AL43" s="176"/>
      <c r="AM43" s="177"/>
      <c r="AN43" s="182"/>
      <c r="AO43" s="292"/>
      <c r="AP43" s="192"/>
      <c r="AQ43" s="192"/>
      <c r="AR43" s="192"/>
      <c r="AS43" s="192"/>
      <c r="AT43" s="192"/>
      <c r="AU43" s="192"/>
      <c r="AV43" s="192"/>
      <c r="AW43" s="192"/>
      <c r="AX43" s="192"/>
      <c r="AY43" s="192"/>
      <c r="AZ43" s="283"/>
      <c r="BA43" s="284"/>
      <c r="BB43" s="285"/>
      <c r="BC43" s="285"/>
      <c r="BD43" s="285"/>
      <c r="BE43" s="282"/>
    </row>
    <row r="44" spans="1:57" ht="30" customHeight="1" thickBot="1">
      <c r="A44" s="150"/>
      <c r="B44" s="137"/>
      <c r="C44" s="355"/>
      <c r="D44" s="358"/>
      <c r="E44" s="352"/>
      <c r="F44" s="362"/>
      <c r="G44" s="352"/>
      <c r="H44" s="21" t="s">
        <v>166</v>
      </c>
      <c r="I44" s="60" t="s">
        <v>131</v>
      </c>
      <c r="J44" s="239"/>
      <c r="K44" s="203"/>
      <c r="L44" s="153"/>
      <c r="M44" s="181"/>
      <c r="N44" s="194"/>
      <c r="O44" s="153"/>
      <c r="P44" s="20"/>
      <c r="Q44" s="19"/>
      <c r="R44" s="19"/>
      <c r="S44" s="162"/>
      <c r="T44" s="162"/>
      <c r="U44" s="162"/>
      <c r="V44" s="162"/>
      <c r="W44" s="162"/>
      <c r="X44" s="162"/>
      <c r="Y44" s="153"/>
      <c r="Z44" s="162"/>
      <c r="AA44" s="153"/>
      <c r="AB44" s="213"/>
      <c r="AC44" s="188"/>
      <c r="AD44" s="188"/>
      <c r="AE44" s="153"/>
      <c r="AF44" s="153"/>
      <c r="AG44" s="153"/>
      <c r="AH44" s="153"/>
      <c r="AI44" s="181"/>
      <c r="AJ44" s="183"/>
      <c r="AK44" s="176"/>
      <c r="AL44" s="176"/>
      <c r="AM44" s="177"/>
      <c r="AN44" s="182"/>
      <c r="AO44" s="292"/>
      <c r="AP44" s="192"/>
      <c r="AQ44" s="192"/>
      <c r="AR44" s="192"/>
      <c r="AS44" s="192"/>
      <c r="AT44" s="192"/>
      <c r="AU44" s="192"/>
      <c r="AV44" s="192"/>
      <c r="AW44" s="192"/>
      <c r="AX44" s="192"/>
      <c r="AY44" s="192"/>
      <c r="AZ44" s="283"/>
      <c r="BA44" s="284"/>
      <c r="BB44" s="285"/>
      <c r="BC44" s="285"/>
      <c r="BD44" s="285"/>
      <c r="BE44" s="282"/>
    </row>
    <row r="45" spans="1:57" ht="30" customHeight="1" thickBot="1">
      <c r="A45" s="150"/>
      <c r="B45" s="137"/>
      <c r="C45" s="355"/>
      <c r="D45" s="358"/>
      <c r="E45" s="352"/>
      <c r="F45" s="362"/>
      <c r="G45" s="352"/>
      <c r="H45" s="21" t="s">
        <v>167</v>
      </c>
      <c r="I45" s="60" t="s">
        <v>131</v>
      </c>
      <c r="J45" s="239"/>
      <c r="K45" s="203"/>
      <c r="L45" s="153"/>
      <c r="M45" s="181"/>
      <c r="N45" s="194"/>
      <c r="O45" s="153"/>
      <c r="P45" s="20"/>
      <c r="Q45" s="19"/>
      <c r="R45" s="19"/>
      <c r="S45" s="162"/>
      <c r="T45" s="162"/>
      <c r="U45" s="162"/>
      <c r="V45" s="162"/>
      <c r="W45" s="162"/>
      <c r="X45" s="162"/>
      <c r="Y45" s="153"/>
      <c r="Z45" s="162"/>
      <c r="AA45" s="153"/>
      <c r="AB45" s="213"/>
      <c r="AC45" s="188"/>
      <c r="AD45" s="188"/>
      <c r="AE45" s="153"/>
      <c r="AF45" s="153"/>
      <c r="AG45" s="153"/>
      <c r="AH45" s="153"/>
      <c r="AI45" s="181"/>
      <c r="AJ45" s="183"/>
      <c r="AK45" s="176"/>
      <c r="AL45" s="176"/>
      <c r="AM45" s="177"/>
      <c r="AN45" s="182"/>
      <c r="AO45" s="292"/>
      <c r="AP45" s="192"/>
      <c r="AQ45" s="192"/>
      <c r="AR45" s="192"/>
      <c r="AS45" s="192"/>
      <c r="AT45" s="192"/>
      <c r="AU45" s="192"/>
      <c r="AV45" s="192"/>
      <c r="AW45" s="192"/>
      <c r="AX45" s="192"/>
      <c r="AY45" s="192"/>
      <c r="AZ45" s="283"/>
      <c r="BA45" s="284"/>
      <c r="BB45" s="285"/>
      <c r="BC45" s="285"/>
      <c r="BD45" s="285"/>
      <c r="BE45" s="282"/>
    </row>
    <row r="46" spans="1:57" ht="30" customHeight="1" thickBot="1">
      <c r="A46" s="150"/>
      <c r="B46" s="137"/>
      <c r="C46" s="355"/>
      <c r="D46" s="358"/>
      <c r="E46" s="352"/>
      <c r="F46" s="362"/>
      <c r="G46" s="352"/>
      <c r="H46" s="21" t="s">
        <v>168</v>
      </c>
      <c r="I46" s="60" t="s">
        <v>131</v>
      </c>
      <c r="J46" s="239"/>
      <c r="K46" s="203"/>
      <c r="L46" s="153"/>
      <c r="M46" s="181"/>
      <c r="N46" s="194"/>
      <c r="O46" s="153"/>
      <c r="P46" s="20"/>
      <c r="Q46" s="19"/>
      <c r="R46" s="19"/>
      <c r="S46" s="162"/>
      <c r="T46" s="162"/>
      <c r="U46" s="162"/>
      <c r="V46" s="162"/>
      <c r="W46" s="162"/>
      <c r="X46" s="162"/>
      <c r="Y46" s="153"/>
      <c r="Z46" s="162"/>
      <c r="AA46" s="153"/>
      <c r="AB46" s="213"/>
      <c r="AC46" s="188"/>
      <c r="AD46" s="188"/>
      <c r="AE46" s="153"/>
      <c r="AF46" s="153"/>
      <c r="AG46" s="153"/>
      <c r="AH46" s="153"/>
      <c r="AI46" s="181"/>
      <c r="AJ46" s="183"/>
      <c r="AK46" s="176"/>
      <c r="AL46" s="176"/>
      <c r="AM46" s="177"/>
      <c r="AN46" s="182"/>
      <c r="AO46" s="292"/>
      <c r="AP46" s="192"/>
      <c r="AQ46" s="192"/>
      <c r="AR46" s="192"/>
      <c r="AS46" s="192"/>
      <c r="AT46" s="192"/>
      <c r="AU46" s="192"/>
      <c r="AV46" s="192"/>
      <c r="AW46" s="192"/>
      <c r="AX46" s="192"/>
      <c r="AY46" s="192"/>
      <c r="AZ46" s="283"/>
      <c r="BA46" s="284"/>
      <c r="BB46" s="285"/>
      <c r="BC46" s="285"/>
      <c r="BD46" s="285"/>
      <c r="BE46" s="282"/>
    </row>
    <row r="47" spans="1:57" ht="18.75" customHeight="1" thickBot="1">
      <c r="A47" s="150"/>
      <c r="B47" s="137"/>
      <c r="C47" s="355"/>
      <c r="D47" s="358"/>
      <c r="E47" s="352"/>
      <c r="F47" s="362"/>
      <c r="G47" s="352"/>
      <c r="H47" s="195" t="s">
        <v>169</v>
      </c>
      <c r="I47" s="60" t="s">
        <v>131</v>
      </c>
      <c r="J47" s="239"/>
      <c r="K47" s="203"/>
      <c r="L47" s="153"/>
      <c r="M47" s="181"/>
      <c r="N47" s="194"/>
      <c r="O47" s="153"/>
      <c r="P47" s="20"/>
      <c r="Q47" s="19"/>
      <c r="R47" s="19"/>
      <c r="S47" s="162"/>
      <c r="T47" s="162"/>
      <c r="U47" s="162"/>
      <c r="V47" s="162"/>
      <c r="W47" s="162"/>
      <c r="X47" s="162"/>
      <c r="Y47" s="153"/>
      <c r="Z47" s="162"/>
      <c r="AA47" s="153"/>
      <c r="AB47" s="213"/>
      <c r="AC47" s="188"/>
      <c r="AD47" s="188"/>
      <c r="AE47" s="153"/>
      <c r="AF47" s="153"/>
      <c r="AG47" s="153"/>
      <c r="AH47" s="153"/>
      <c r="AI47" s="181"/>
      <c r="AJ47" s="183"/>
      <c r="AK47" s="176"/>
      <c r="AL47" s="176"/>
      <c r="AM47" s="177"/>
      <c r="AN47" s="182"/>
      <c r="AO47" s="292"/>
      <c r="AP47" s="192"/>
      <c r="AQ47" s="192"/>
      <c r="AR47" s="192"/>
      <c r="AS47" s="192"/>
      <c r="AT47" s="192"/>
      <c r="AU47" s="192"/>
      <c r="AV47" s="192"/>
      <c r="AW47" s="192"/>
      <c r="AX47" s="192"/>
      <c r="AY47" s="192"/>
      <c r="AZ47" s="283"/>
      <c r="BA47" s="284"/>
      <c r="BB47" s="285"/>
      <c r="BC47" s="285"/>
      <c r="BD47" s="285"/>
      <c r="BE47" s="282"/>
    </row>
    <row r="48" spans="1:57" ht="45.75" customHeight="1" thickBot="1">
      <c r="A48" s="150"/>
      <c r="B48" s="137"/>
      <c r="C48" s="355"/>
      <c r="D48" s="358"/>
      <c r="E48" s="352"/>
      <c r="F48" s="362"/>
      <c r="G48" s="352"/>
      <c r="H48" s="195"/>
      <c r="I48" s="60" t="s">
        <v>131</v>
      </c>
      <c r="J48" s="239"/>
      <c r="K48" s="203"/>
      <c r="L48" s="153"/>
      <c r="M48" s="181"/>
      <c r="N48" s="194"/>
      <c r="O48" s="153"/>
      <c r="P48" s="20"/>
      <c r="Q48" s="19"/>
      <c r="R48" s="19"/>
      <c r="S48" s="162"/>
      <c r="T48" s="162"/>
      <c r="U48" s="162"/>
      <c r="V48" s="162"/>
      <c r="W48" s="162"/>
      <c r="X48" s="162"/>
      <c r="Y48" s="153"/>
      <c r="Z48" s="162"/>
      <c r="AA48" s="153"/>
      <c r="AB48" s="213"/>
      <c r="AC48" s="188"/>
      <c r="AD48" s="188"/>
      <c r="AE48" s="153"/>
      <c r="AF48" s="153"/>
      <c r="AG48" s="153"/>
      <c r="AH48" s="153"/>
      <c r="AI48" s="181"/>
      <c r="AJ48" s="183"/>
      <c r="AK48" s="176"/>
      <c r="AL48" s="176"/>
      <c r="AM48" s="177"/>
      <c r="AN48" s="182"/>
      <c r="AO48" s="292"/>
      <c r="AP48" s="192"/>
      <c r="AQ48" s="192"/>
      <c r="AR48" s="192"/>
      <c r="AS48" s="192"/>
      <c r="AT48" s="192"/>
      <c r="AU48" s="192"/>
      <c r="AV48" s="192"/>
      <c r="AW48" s="192"/>
      <c r="AX48" s="192"/>
      <c r="AY48" s="192"/>
      <c r="AZ48" s="283"/>
      <c r="BA48" s="284"/>
      <c r="BB48" s="285"/>
      <c r="BC48" s="285"/>
      <c r="BD48" s="285"/>
      <c r="BE48" s="282"/>
    </row>
    <row r="49" spans="1:57" ht="27.75" customHeight="1" thickBot="1">
      <c r="A49" s="150"/>
      <c r="B49" s="137"/>
      <c r="C49" s="355"/>
      <c r="D49" s="358"/>
      <c r="E49" s="352"/>
      <c r="F49" s="362"/>
      <c r="G49" s="352"/>
      <c r="H49" s="178" t="s">
        <v>170</v>
      </c>
      <c r="I49" s="60" t="s">
        <v>131</v>
      </c>
      <c r="J49" s="239"/>
      <c r="K49" s="203"/>
      <c r="L49" s="153"/>
      <c r="M49" s="181"/>
      <c r="N49" s="194"/>
      <c r="O49" s="153"/>
      <c r="P49" s="20"/>
      <c r="Q49" s="23"/>
      <c r="R49" s="19"/>
      <c r="S49" s="162"/>
      <c r="T49" s="162"/>
      <c r="U49" s="162"/>
      <c r="V49" s="162"/>
      <c r="W49" s="162"/>
      <c r="X49" s="162"/>
      <c r="Y49" s="153"/>
      <c r="Z49" s="162"/>
      <c r="AA49" s="153"/>
      <c r="AB49" s="213"/>
      <c r="AC49" s="188"/>
      <c r="AD49" s="188"/>
      <c r="AE49" s="153"/>
      <c r="AF49" s="153"/>
      <c r="AG49" s="153"/>
      <c r="AH49" s="153"/>
      <c r="AI49" s="181"/>
      <c r="AJ49" s="183"/>
      <c r="AK49" s="176"/>
      <c r="AL49" s="176"/>
      <c r="AM49" s="177"/>
      <c r="AN49" s="182"/>
      <c r="AO49" s="292"/>
      <c r="AP49" s="192"/>
      <c r="AQ49" s="192"/>
      <c r="AR49" s="192"/>
      <c r="AS49" s="192"/>
      <c r="AT49" s="192"/>
      <c r="AU49" s="192"/>
      <c r="AV49" s="192"/>
      <c r="AW49" s="192"/>
      <c r="AX49" s="192"/>
      <c r="AY49" s="192"/>
      <c r="AZ49" s="283"/>
      <c r="BA49" s="284"/>
      <c r="BB49" s="285"/>
      <c r="BC49" s="285"/>
      <c r="BD49" s="285"/>
      <c r="BE49" s="282"/>
    </row>
    <row r="50" spans="1:57" ht="26.25" customHeight="1" thickBot="1">
      <c r="A50" s="150"/>
      <c r="B50" s="137"/>
      <c r="C50" s="355"/>
      <c r="D50" s="358"/>
      <c r="E50" s="352"/>
      <c r="F50" s="362"/>
      <c r="G50" s="352"/>
      <c r="H50" s="179"/>
      <c r="I50" s="60" t="s">
        <v>131</v>
      </c>
      <c r="J50" s="239"/>
      <c r="K50" s="203"/>
      <c r="L50" s="153"/>
      <c r="M50" s="181"/>
      <c r="N50" s="159"/>
      <c r="O50" s="153"/>
      <c r="P50" s="161"/>
      <c r="Q50" s="161"/>
      <c r="R50" s="161"/>
      <c r="S50" s="162"/>
      <c r="T50" s="162"/>
      <c r="U50" s="162"/>
      <c r="V50" s="162"/>
      <c r="W50" s="162"/>
      <c r="X50" s="162"/>
      <c r="Y50" s="153"/>
      <c r="Z50" s="162"/>
      <c r="AA50" s="153"/>
      <c r="AB50" s="213"/>
      <c r="AC50" s="188"/>
      <c r="AD50" s="188"/>
      <c r="AE50" s="153"/>
      <c r="AF50" s="153"/>
      <c r="AG50" s="153"/>
      <c r="AH50" s="153"/>
      <c r="AI50" s="181"/>
      <c r="AJ50" s="215"/>
      <c r="AK50" s="217"/>
      <c r="AL50" s="217"/>
      <c r="AM50" s="170"/>
      <c r="AN50" s="182"/>
      <c r="AO50" s="292"/>
      <c r="AP50" s="192"/>
      <c r="AQ50" s="192"/>
      <c r="AR50" s="192"/>
      <c r="AS50" s="192"/>
      <c r="AT50" s="192"/>
      <c r="AU50" s="192"/>
      <c r="AV50" s="192"/>
      <c r="AW50" s="192"/>
      <c r="AX50" s="192"/>
      <c r="AY50" s="192"/>
      <c r="AZ50" s="283"/>
      <c r="BA50" s="284"/>
      <c r="BB50" s="285"/>
      <c r="BC50" s="285"/>
      <c r="BD50" s="285"/>
      <c r="BE50" s="282"/>
    </row>
    <row r="51" spans="1:57" ht="18.75" customHeight="1" thickBot="1">
      <c r="A51" s="150"/>
      <c r="B51" s="137"/>
      <c r="C51" s="355"/>
      <c r="D51" s="358"/>
      <c r="E51" s="352"/>
      <c r="F51" s="362"/>
      <c r="G51" s="352"/>
      <c r="H51" s="195" t="s">
        <v>171</v>
      </c>
      <c r="I51" s="60" t="s">
        <v>131</v>
      </c>
      <c r="J51" s="239"/>
      <c r="K51" s="203"/>
      <c r="L51" s="153"/>
      <c r="M51" s="181"/>
      <c r="N51" s="159"/>
      <c r="O51" s="153"/>
      <c r="P51" s="162"/>
      <c r="Q51" s="162"/>
      <c r="R51" s="162"/>
      <c r="S51" s="162"/>
      <c r="T51" s="162"/>
      <c r="U51" s="162"/>
      <c r="V51" s="162"/>
      <c r="W51" s="162"/>
      <c r="X51" s="162"/>
      <c r="Y51" s="153"/>
      <c r="Z51" s="162"/>
      <c r="AA51" s="153"/>
      <c r="AB51" s="213"/>
      <c r="AC51" s="188"/>
      <c r="AD51" s="188"/>
      <c r="AE51" s="153"/>
      <c r="AF51" s="153"/>
      <c r="AG51" s="153"/>
      <c r="AH51" s="153"/>
      <c r="AI51" s="181"/>
      <c r="AJ51" s="216"/>
      <c r="AK51" s="218"/>
      <c r="AL51" s="218"/>
      <c r="AM51" s="153"/>
      <c r="AN51" s="182"/>
      <c r="AO51" s="292"/>
      <c r="AP51" s="192"/>
      <c r="AQ51" s="192"/>
      <c r="AR51" s="192"/>
      <c r="AS51" s="192"/>
      <c r="AT51" s="192"/>
      <c r="AU51" s="192"/>
      <c r="AV51" s="192"/>
      <c r="AW51" s="192"/>
      <c r="AX51" s="192"/>
      <c r="AY51" s="192"/>
      <c r="AZ51" s="283"/>
      <c r="BA51" s="284"/>
      <c r="BB51" s="285"/>
      <c r="BC51" s="285"/>
      <c r="BD51" s="285"/>
      <c r="BE51" s="282"/>
    </row>
    <row r="52" spans="1:57" ht="9.75" customHeight="1" thickBot="1">
      <c r="A52" s="150"/>
      <c r="B52" s="137"/>
      <c r="C52" s="355"/>
      <c r="D52" s="358"/>
      <c r="E52" s="352"/>
      <c r="F52" s="362"/>
      <c r="G52" s="352"/>
      <c r="H52" s="195"/>
      <c r="I52" s="60" t="s">
        <v>131</v>
      </c>
      <c r="J52" s="239"/>
      <c r="K52" s="203"/>
      <c r="L52" s="153"/>
      <c r="M52" s="181"/>
      <c r="N52" s="159"/>
      <c r="O52" s="153"/>
      <c r="P52" s="162"/>
      <c r="Q52" s="162"/>
      <c r="R52" s="162"/>
      <c r="S52" s="162"/>
      <c r="T52" s="162"/>
      <c r="U52" s="162"/>
      <c r="V52" s="162"/>
      <c r="W52" s="162"/>
      <c r="X52" s="162"/>
      <c r="Y52" s="153"/>
      <c r="Z52" s="162"/>
      <c r="AA52" s="153"/>
      <c r="AB52" s="213"/>
      <c r="AC52" s="188"/>
      <c r="AD52" s="188"/>
      <c r="AE52" s="153"/>
      <c r="AF52" s="153"/>
      <c r="AG52" s="153"/>
      <c r="AH52" s="153"/>
      <c r="AI52" s="181"/>
      <c r="AJ52" s="216"/>
      <c r="AK52" s="218"/>
      <c r="AL52" s="218"/>
      <c r="AM52" s="153"/>
      <c r="AN52" s="182"/>
      <c r="AO52" s="292"/>
      <c r="AP52" s="192"/>
      <c r="AQ52" s="192"/>
      <c r="AR52" s="192"/>
      <c r="AS52" s="192"/>
      <c r="AT52" s="192"/>
      <c r="AU52" s="192"/>
      <c r="AV52" s="192"/>
      <c r="AW52" s="192"/>
      <c r="AX52" s="192"/>
      <c r="AY52" s="192"/>
      <c r="AZ52" s="283"/>
      <c r="BA52" s="284"/>
      <c r="BB52" s="285"/>
      <c r="BC52" s="285"/>
      <c r="BD52" s="285"/>
      <c r="BE52" s="282"/>
    </row>
    <row r="53" spans="1:57" ht="18.75" customHeight="1" thickBot="1">
      <c r="A53" s="150"/>
      <c r="B53" s="137"/>
      <c r="C53" s="355"/>
      <c r="D53" s="358"/>
      <c r="E53" s="352"/>
      <c r="F53" s="362"/>
      <c r="G53" s="352"/>
      <c r="H53" s="195" t="s">
        <v>172</v>
      </c>
      <c r="I53" s="60" t="s">
        <v>152</v>
      </c>
      <c r="J53" s="239"/>
      <c r="K53" s="203"/>
      <c r="L53" s="153"/>
      <c r="M53" s="181"/>
      <c r="N53" s="159"/>
      <c r="O53" s="153"/>
      <c r="P53" s="162"/>
      <c r="Q53" s="162"/>
      <c r="R53" s="162"/>
      <c r="S53" s="162"/>
      <c r="T53" s="162"/>
      <c r="U53" s="162"/>
      <c r="V53" s="162"/>
      <c r="W53" s="162"/>
      <c r="X53" s="162"/>
      <c r="Y53" s="153"/>
      <c r="Z53" s="162"/>
      <c r="AA53" s="153"/>
      <c r="AB53" s="213"/>
      <c r="AC53" s="188"/>
      <c r="AD53" s="188"/>
      <c r="AE53" s="153"/>
      <c r="AF53" s="153"/>
      <c r="AG53" s="153"/>
      <c r="AH53" s="153"/>
      <c r="AI53" s="181"/>
      <c r="AJ53" s="216"/>
      <c r="AK53" s="218"/>
      <c r="AL53" s="218"/>
      <c r="AM53" s="153"/>
      <c r="AN53" s="182"/>
      <c r="AO53" s="292"/>
      <c r="AP53" s="192"/>
      <c r="AQ53" s="192"/>
      <c r="AR53" s="192"/>
      <c r="AS53" s="192"/>
      <c r="AT53" s="192"/>
      <c r="AU53" s="192"/>
      <c r="AV53" s="192"/>
      <c r="AW53" s="192"/>
      <c r="AX53" s="192"/>
      <c r="AY53" s="192"/>
      <c r="AZ53" s="283"/>
      <c r="BA53" s="284"/>
      <c r="BB53" s="285"/>
      <c r="BC53" s="285"/>
      <c r="BD53" s="285"/>
      <c r="BE53" s="282"/>
    </row>
    <row r="54" spans="1:57" ht="12.75" customHeight="1" thickBot="1">
      <c r="A54" s="150"/>
      <c r="B54" s="137"/>
      <c r="C54" s="355"/>
      <c r="D54" s="358"/>
      <c r="E54" s="352"/>
      <c r="F54" s="362"/>
      <c r="G54" s="352"/>
      <c r="H54" s="195"/>
      <c r="I54" s="60" t="s">
        <v>152</v>
      </c>
      <c r="J54" s="239"/>
      <c r="K54" s="203"/>
      <c r="L54" s="153"/>
      <c r="M54" s="181"/>
      <c r="N54" s="159"/>
      <c r="O54" s="153"/>
      <c r="P54" s="162"/>
      <c r="Q54" s="162"/>
      <c r="R54" s="162"/>
      <c r="S54" s="162"/>
      <c r="T54" s="162"/>
      <c r="U54" s="162"/>
      <c r="V54" s="162"/>
      <c r="W54" s="162"/>
      <c r="X54" s="162"/>
      <c r="Y54" s="153"/>
      <c r="Z54" s="162"/>
      <c r="AA54" s="153"/>
      <c r="AB54" s="213"/>
      <c r="AC54" s="188"/>
      <c r="AD54" s="188"/>
      <c r="AE54" s="153"/>
      <c r="AF54" s="153"/>
      <c r="AG54" s="153"/>
      <c r="AH54" s="153"/>
      <c r="AI54" s="181"/>
      <c r="AJ54" s="216"/>
      <c r="AK54" s="218"/>
      <c r="AL54" s="218"/>
      <c r="AM54" s="153"/>
      <c r="AN54" s="182"/>
      <c r="AO54" s="292"/>
      <c r="AP54" s="192"/>
      <c r="AQ54" s="192"/>
      <c r="AR54" s="192"/>
      <c r="AS54" s="192"/>
      <c r="AT54" s="192"/>
      <c r="AU54" s="192"/>
      <c r="AV54" s="192"/>
      <c r="AW54" s="192"/>
      <c r="AX54" s="192"/>
      <c r="AY54" s="192"/>
      <c r="AZ54" s="283"/>
      <c r="BA54" s="284"/>
      <c r="BB54" s="285"/>
      <c r="BC54" s="285"/>
      <c r="BD54" s="285"/>
      <c r="BE54" s="282"/>
    </row>
    <row r="55" spans="1:57" ht="18.75" customHeight="1" thickBot="1">
      <c r="A55" s="150"/>
      <c r="B55" s="137"/>
      <c r="C55" s="355"/>
      <c r="D55" s="358"/>
      <c r="E55" s="352"/>
      <c r="F55" s="362"/>
      <c r="G55" s="352"/>
      <c r="H55" s="195" t="s">
        <v>173</v>
      </c>
      <c r="I55" s="60" t="s">
        <v>152</v>
      </c>
      <c r="J55" s="239"/>
      <c r="K55" s="203"/>
      <c r="L55" s="153"/>
      <c r="M55" s="181"/>
      <c r="N55" s="159"/>
      <c r="O55" s="153"/>
      <c r="P55" s="162"/>
      <c r="Q55" s="162"/>
      <c r="R55" s="162"/>
      <c r="S55" s="162"/>
      <c r="T55" s="162"/>
      <c r="U55" s="162"/>
      <c r="V55" s="162"/>
      <c r="W55" s="162"/>
      <c r="X55" s="162"/>
      <c r="Y55" s="153"/>
      <c r="Z55" s="162"/>
      <c r="AA55" s="153"/>
      <c r="AB55" s="213"/>
      <c r="AC55" s="188"/>
      <c r="AD55" s="188"/>
      <c r="AE55" s="153"/>
      <c r="AF55" s="153"/>
      <c r="AG55" s="153"/>
      <c r="AH55" s="153"/>
      <c r="AI55" s="181"/>
      <c r="AJ55" s="216"/>
      <c r="AK55" s="218"/>
      <c r="AL55" s="218"/>
      <c r="AM55" s="153"/>
      <c r="AN55" s="182"/>
      <c r="AO55" s="292"/>
      <c r="AP55" s="192"/>
      <c r="AQ55" s="192"/>
      <c r="AR55" s="192"/>
      <c r="AS55" s="192"/>
      <c r="AT55" s="192"/>
      <c r="AU55" s="192"/>
      <c r="AV55" s="192"/>
      <c r="AW55" s="192"/>
      <c r="AX55" s="192"/>
      <c r="AY55" s="192"/>
      <c r="AZ55" s="283"/>
      <c r="BA55" s="284"/>
      <c r="BB55" s="285"/>
      <c r="BC55" s="285"/>
      <c r="BD55" s="285"/>
      <c r="BE55" s="282"/>
    </row>
    <row r="56" spans="1:57" ht="12.75" customHeight="1" thickBot="1">
      <c r="A56" s="150"/>
      <c r="B56" s="137"/>
      <c r="C56" s="355"/>
      <c r="D56" s="358"/>
      <c r="E56" s="352"/>
      <c r="F56" s="362"/>
      <c r="G56" s="352"/>
      <c r="H56" s="195"/>
      <c r="I56" s="60"/>
      <c r="J56" s="239"/>
      <c r="K56" s="203"/>
      <c r="L56" s="153"/>
      <c r="M56" s="181"/>
      <c r="N56" s="159"/>
      <c r="O56" s="153"/>
      <c r="P56" s="162"/>
      <c r="Q56" s="162"/>
      <c r="R56" s="162"/>
      <c r="S56" s="162"/>
      <c r="T56" s="162"/>
      <c r="U56" s="162"/>
      <c r="V56" s="162"/>
      <c r="W56" s="162"/>
      <c r="X56" s="162"/>
      <c r="Y56" s="153"/>
      <c r="Z56" s="162"/>
      <c r="AA56" s="153"/>
      <c r="AB56" s="213"/>
      <c r="AC56" s="188"/>
      <c r="AD56" s="188"/>
      <c r="AE56" s="153"/>
      <c r="AF56" s="153"/>
      <c r="AG56" s="153"/>
      <c r="AH56" s="153"/>
      <c r="AI56" s="181"/>
      <c r="AJ56" s="216"/>
      <c r="AK56" s="218"/>
      <c r="AL56" s="218"/>
      <c r="AM56" s="153"/>
      <c r="AN56" s="182"/>
      <c r="AO56" s="292"/>
      <c r="AP56" s="192"/>
      <c r="AQ56" s="192"/>
      <c r="AR56" s="192"/>
      <c r="AS56" s="192"/>
      <c r="AT56" s="192"/>
      <c r="AU56" s="192"/>
      <c r="AV56" s="192"/>
      <c r="AW56" s="192"/>
      <c r="AX56" s="192"/>
      <c r="AY56" s="192"/>
      <c r="AZ56" s="283"/>
      <c r="BA56" s="284"/>
      <c r="BB56" s="285"/>
      <c r="BC56" s="285"/>
      <c r="BD56" s="285"/>
      <c r="BE56" s="282"/>
    </row>
    <row r="57" spans="1:57" ht="14.25" customHeight="1" thickBot="1">
      <c r="A57" s="150"/>
      <c r="B57" s="137"/>
      <c r="C57" s="355"/>
      <c r="D57" s="358"/>
      <c r="E57" s="352"/>
      <c r="F57" s="362"/>
      <c r="G57" s="352"/>
      <c r="H57" s="178" t="s">
        <v>174</v>
      </c>
      <c r="I57" s="60" t="s">
        <v>152</v>
      </c>
      <c r="J57" s="239"/>
      <c r="K57" s="203"/>
      <c r="L57" s="153"/>
      <c r="M57" s="181"/>
      <c r="N57" s="159"/>
      <c r="O57" s="153"/>
      <c r="P57" s="162"/>
      <c r="Q57" s="162"/>
      <c r="R57" s="162"/>
      <c r="S57" s="162"/>
      <c r="T57" s="162"/>
      <c r="U57" s="162"/>
      <c r="V57" s="162"/>
      <c r="W57" s="162"/>
      <c r="X57" s="162"/>
      <c r="Y57" s="153"/>
      <c r="Z57" s="162"/>
      <c r="AA57" s="153"/>
      <c r="AB57" s="213"/>
      <c r="AC57" s="188"/>
      <c r="AD57" s="188"/>
      <c r="AE57" s="153"/>
      <c r="AF57" s="153"/>
      <c r="AG57" s="153"/>
      <c r="AH57" s="153"/>
      <c r="AI57" s="181"/>
      <c r="AJ57" s="216"/>
      <c r="AK57" s="218"/>
      <c r="AL57" s="218"/>
      <c r="AM57" s="153"/>
      <c r="AN57" s="182"/>
      <c r="AO57" s="292"/>
      <c r="AP57" s="192"/>
      <c r="AQ57" s="192"/>
      <c r="AR57" s="192"/>
      <c r="AS57" s="192"/>
      <c r="AT57" s="192"/>
      <c r="AU57" s="192"/>
      <c r="AV57" s="192"/>
      <c r="AW57" s="192"/>
      <c r="AX57" s="192"/>
      <c r="AY57" s="192"/>
      <c r="AZ57" s="283"/>
      <c r="BA57" s="284"/>
      <c r="BB57" s="285"/>
      <c r="BC57" s="285"/>
      <c r="BD57" s="285"/>
      <c r="BE57" s="282"/>
    </row>
    <row r="58" spans="1:57" ht="13.5" customHeight="1" thickBot="1">
      <c r="A58" s="150"/>
      <c r="B58" s="137"/>
      <c r="C58" s="355"/>
      <c r="D58" s="358"/>
      <c r="E58" s="352"/>
      <c r="F58" s="362"/>
      <c r="G58" s="352"/>
      <c r="H58" s="179"/>
      <c r="I58" s="60"/>
      <c r="J58" s="239"/>
      <c r="K58" s="203"/>
      <c r="L58" s="153"/>
      <c r="M58" s="181"/>
      <c r="N58" s="159"/>
      <c r="O58" s="153"/>
      <c r="P58" s="162"/>
      <c r="Q58" s="162"/>
      <c r="R58" s="162"/>
      <c r="S58" s="162"/>
      <c r="T58" s="162"/>
      <c r="U58" s="162"/>
      <c r="V58" s="162"/>
      <c r="W58" s="162"/>
      <c r="X58" s="162"/>
      <c r="Y58" s="153"/>
      <c r="Z58" s="162"/>
      <c r="AA58" s="153"/>
      <c r="AB58" s="213"/>
      <c r="AC58" s="188"/>
      <c r="AD58" s="188"/>
      <c r="AE58" s="153"/>
      <c r="AF58" s="153"/>
      <c r="AG58" s="153"/>
      <c r="AH58" s="153"/>
      <c r="AI58" s="181"/>
      <c r="AJ58" s="216"/>
      <c r="AK58" s="218"/>
      <c r="AL58" s="218"/>
      <c r="AM58" s="153"/>
      <c r="AN58" s="182"/>
      <c r="AO58" s="292"/>
      <c r="AP58" s="192"/>
      <c r="AQ58" s="192"/>
      <c r="AR58" s="192"/>
      <c r="AS58" s="192"/>
      <c r="AT58" s="192"/>
      <c r="AU58" s="192"/>
      <c r="AV58" s="192"/>
      <c r="AW58" s="192"/>
      <c r="AX58" s="192"/>
      <c r="AY58" s="192"/>
      <c r="AZ58" s="283"/>
      <c r="BA58" s="284"/>
      <c r="BB58" s="285"/>
      <c r="BC58" s="285"/>
      <c r="BD58" s="285"/>
      <c r="BE58" s="282"/>
    </row>
    <row r="59" spans="1:57" ht="18.75" customHeight="1" thickBot="1">
      <c r="A59" s="150"/>
      <c r="B59" s="137"/>
      <c r="C59" s="355"/>
      <c r="D59" s="358"/>
      <c r="E59" s="352"/>
      <c r="F59" s="362"/>
      <c r="G59" s="352"/>
      <c r="H59" s="185" t="s">
        <v>175</v>
      </c>
      <c r="I59" s="60" t="s">
        <v>152</v>
      </c>
      <c r="J59" s="239"/>
      <c r="K59" s="203"/>
      <c r="L59" s="153"/>
      <c r="M59" s="181"/>
      <c r="N59" s="159"/>
      <c r="O59" s="153"/>
      <c r="P59" s="162"/>
      <c r="Q59" s="162"/>
      <c r="R59" s="162"/>
      <c r="S59" s="162"/>
      <c r="T59" s="162"/>
      <c r="U59" s="162"/>
      <c r="V59" s="162"/>
      <c r="W59" s="162"/>
      <c r="X59" s="162"/>
      <c r="Y59" s="153"/>
      <c r="Z59" s="162"/>
      <c r="AA59" s="153"/>
      <c r="AB59" s="213"/>
      <c r="AC59" s="188"/>
      <c r="AD59" s="188"/>
      <c r="AE59" s="153"/>
      <c r="AF59" s="153"/>
      <c r="AG59" s="153"/>
      <c r="AH59" s="153"/>
      <c r="AI59" s="181"/>
      <c r="AJ59" s="216"/>
      <c r="AK59" s="218"/>
      <c r="AL59" s="218"/>
      <c r="AM59" s="153"/>
      <c r="AN59" s="182"/>
      <c r="AO59" s="292"/>
      <c r="AP59" s="192"/>
      <c r="AQ59" s="192"/>
      <c r="AR59" s="192"/>
      <c r="AS59" s="192"/>
      <c r="AT59" s="192"/>
      <c r="AU59" s="192"/>
      <c r="AV59" s="192"/>
      <c r="AW59" s="192"/>
      <c r="AX59" s="192"/>
      <c r="AY59" s="192"/>
      <c r="AZ59" s="283"/>
      <c r="BA59" s="284"/>
      <c r="BB59" s="285"/>
      <c r="BC59" s="285"/>
      <c r="BD59" s="285"/>
      <c r="BE59" s="282"/>
    </row>
    <row r="60" spans="1:57" ht="15.75" customHeight="1" thickBot="1">
      <c r="A60" s="249"/>
      <c r="B60" s="138"/>
      <c r="C60" s="356"/>
      <c r="D60" s="359"/>
      <c r="E60" s="353"/>
      <c r="F60" s="363"/>
      <c r="G60" s="353"/>
      <c r="H60" s="240"/>
      <c r="I60" s="60" t="s">
        <v>152</v>
      </c>
      <c r="J60" s="251"/>
      <c r="K60" s="252"/>
      <c r="L60" s="223"/>
      <c r="M60" s="343"/>
      <c r="N60" s="160"/>
      <c r="O60" s="223"/>
      <c r="P60" s="233"/>
      <c r="Q60" s="233"/>
      <c r="R60" s="233"/>
      <c r="S60" s="233"/>
      <c r="T60" s="233"/>
      <c r="U60" s="233"/>
      <c r="V60" s="233"/>
      <c r="W60" s="233"/>
      <c r="X60" s="233"/>
      <c r="Y60" s="223"/>
      <c r="Z60" s="233"/>
      <c r="AA60" s="223"/>
      <c r="AB60" s="245"/>
      <c r="AC60" s="338"/>
      <c r="AD60" s="338"/>
      <c r="AE60" s="223"/>
      <c r="AF60" s="223"/>
      <c r="AG60" s="223"/>
      <c r="AH60" s="223"/>
      <c r="AI60" s="343"/>
      <c r="AJ60" s="320"/>
      <c r="AK60" s="219"/>
      <c r="AL60" s="219"/>
      <c r="AM60" s="223"/>
      <c r="AN60" s="234"/>
      <c r="AO60" s="312"/>
      <c r="AP60" s="313"/>
      <c r="AQ60" s="313"/>
      <c r="AR60" s="313"/>
      <c r="AS60" s="313"/>
      <c r="AT60" s="313"/>
      <c r="AU60" s="313"/>
      <c r="AV60" s="313"/>
      <c r="AW60" s="313"/>
      <c r="AX60" s="313"/>
      <c r="AY60" s="313"/>
      <c r="AZ60" s="318"/>
      <c r="BA60" s="319"/>
      <c r="BB60" s="301"/>
      <c r="BC60" s="301"/>
      <c r="BD60" s="301"/>
      <c r="BE60" s="314"/>
    </row>
    <row r="61" spans="1:57" ht="46.5" customHeight="1" thickBot="1">
      <c r="A61" s="345">
        <v>3</v>
      </c>
      <c r="B61" s="139" t="s">
        <v>184</v>
      </c>
      <c r="C61" s="348" t="s">
        <v>185</v>
      </c>
      <c r="D61" s="324" t="s">
        <v>126</v>
      </c>
      <c r="E61" s="152" t="s">
        <v>186</v>
      </c>
      <c r="F61" s="154" t="s">
        <v>187</v>
      </c>
      <c r="G61" s="158" t="s">
        <v>129</v>
      </c>
      <c r="H61" s="25" t="s">
        <v>130</v>
      </c>
      <c r="I61" s="60" t="s">
        <v>131</v>
      </c>
      <c r="J61" s="238">
        <f>COUNTIF(I61:I86,[3]DATOS!$D$24)</f>
        <v>26</v>
      </c>
      <c r="K61" s="202" t="str">
        <f>+IF(AND(J61&lt;6,J61&gt;0),"Moderado",IF(AND(J61&lt;12,J61&gt;5),"Mayor",IF(AND(J61&lt;20,J61&gt;11),"Catastrófico","Responda las Preguntas de Impacto")))</f>
        <v>Responda las Preguntas de Impacto</v>
      </c>
      <c r="L61" s="152"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
      </c>
      <c r="M61" s="180"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
      </c>
      <c r="N61" s="197" t="s">
        <v>188</v>
      </c>
      <c r="O61" s="198" t="s">
        <v>133</v>
      </c>
      <c r="P61" s="23" t="s">
        <v>134</v>
      </c>
      <c r="Q61" s="19" t="s">
        <v>135</v>
      </c>
      <c r="R61" s="19">
        <f>+IFERROR(VLOOKUP(Q61,[4]DATOS!$E$2:$F$17,2,FALSE),"")</f>
        <v>15</v>
      </c>
      <c r="S61" s="199">
        <f>SUM(R61:R68)</f>
        <v>100</v>
      </c>
      <c r="T61" s="192" t="str">
        <f>+IF(AND(S61&lt;=100,S61&gt;=96),"Fuerte",IF(AND(S61&lt;=95,S61&gt;=86),"Moderado",IF(AND(S61&lt;=85,J61&gt;=0),"Débil"," ")))</f>
        <v>Fuerte</v>
      </c>
      <c r="U61" s="192" t="s">
        <v>136</v>
      </c>
      <c r="V61" s="192"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192">
        <f>IF(V61="Fuerte",100,IF(V61="Moderado",50,IF(V61="Débil",0)))</f>
        <v>100</v>
      </c>
      <c r="X61" s="161">
        <f>AVERAGE(W61:W86)</f>
        <v>100</v>
      </c>
      <c r="Y61" s="161" t="s">
        <v>189</v>
      </c>
      <c r="Z61" s="161" t="s">
        <v>190</v>
      </c>
      <c r="AA61" s="172" t="s">
        <v>191</v>
      </c>
      <c r="AB61" s="212" t="str">
        <f>+IF(X61=100,"Fuerte",IF(AND(X61&lt;=99,X61&gt;=50),"Moderado",IF(X61&lt;50,"Débil"," ")))</f>
        <v>Fuerte</v>
      </c>
      <c r="AC61" s="337" t="s">
        <v>140</v>
      </c>
      <c r="AD61" s="337" t="s">
        <v>141</v>
      </c>
      <c r="AE61" s="173"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152"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152" t="str">
        <f>K61</f>
        <v>Responda las Preguntas de Impacto</v>
      </c>
      <c r="AH61" s="152"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
      </c>
      <c r="AI61" s="180"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
      </c>
      <c r="AJ61" s="183" t="s">
        <v>192</v>
      </c>
      <c r="AK61" s="184">
        <v>43466</v>
      </c>
      <c r="AL61" s="163">
        <v>43830</v>
      </c>
      <c r="AM61" s="166" t="s">
        <v>193</v>
      </c>
      <c r="AN61" s="156" t="s">
        <v>194</v>
      </c>
      <c r="AO61" s="264"/>
      <c r="AP61" s="260"/>
      <c r="AQ61" s="260"/>
      <c r="AR61" s="260"/>
      <c r="AS61" s="260"/>
      <c r="AT61" s="260"/>
      <c r="AU61" s="260"/>
      <c r="AV61" s="260"/>
      <c r="AW61" s="260"/>
      <c r="AX61" s="260"/>
      <c r="AY61" s="260"/>
      <c r="AZ61" s="261"/>
      <c r="BA61" s="302"/>
      <c r="BB61" s="305"/>
      <c r="BC61" s="305"/>
      <c r="BD61" s="305"/>
      <c r="BE61" s="286"/>
    </row>
    <row r="62" spans="1:57" ht="30" customHeight="1" thickBot="1">
      <c r="A62" s="346"/>
      <c r="B62" s="140"/>
      <c r="C62" s="349"/>
      <c r="D62" s="182"/>
      <c r="E62" s="153"/>
      <c r="F62" s="155"/>
      <c r="G62" s="159"/>
      <c r="H62" s="21" t="s">
        <v>145</v>
      </c>
      <c r="I62" s="60" t="s">
        <v>131</v>
      </c>
      <c r="J62" s="239"/>
      <c r="K62" s="203"/>
      <c r="L62" s="153"/>
      <c r="M62" s="181"/>
      <c r="N62" s="194"/>
      <c r="O62" s="177"/>
      <c r="P62" s="23" t="s">
        <v>146</v>
      </c>
      <c r="Q62" s="19" t="s">
        <v>147</v>
      </c>
      <c r="R62" s="19">
        <f>+IFERROR(VLOOKUP(Q62,[4]DATOS!$E$2:$F$17,2,FALSE),"")</f>
        <v>15</v>
      </c>
      <c r="S62" s="200"/>
      <c r="T62" s="192"/>
      <c r="U62" s="192"/>
      <c r="V62" s="192"/>
      <c r="W62" s="192"/>
      <c r="X62" s="162"/>
      <c r="Y62" s="162"/>
      <c r="Z62" s="162"/>
      <c r="AA62" s="188"/>
      <c r="AB62" s="213"/>
      <c r="AC62" s="188"/>
      <c r="AD62" s="188"/>
      <c r="AE62" s="174"/>
      <c r="AF62" s="153"/>
      <c r="AG62" s="153"/>
      <c r="AH62" s="153"/>
      <c r="AI62" s="181"/>
      <c r="AJ62" s="183"/>
      <c r="AK62" s="164"/>
      <c r="AL62" s="164"/>
      <c r="AM62" s="167"/>
      <c r="AN62" s="182"/>
      <c r="AO62" s="265"/>
      <c r="AP62" s="162"/>
      <c r="AQ62" s="162"/>
      <c r="AR62" s="162"/>
      <c r="AS62" s="162"/>
      <c r="AT62" s="162"/>
      <c r="AU62" s="162"/>
      <c r="AV62" s="162"/>
      <c r="AW62" s="162"/>
      <c r="AX62" s="162"/>
      <c r="AY62" s="162"/>
      <c r="AZ62" s="262"/>
      <c r="BA62" s="303"/>
      <c r="BB62" s="306"/>
      <c r="BC62" s="306"/>
      <c r="BD62" s="306"/>
      <c r="BE62" s="287"/>
    </row>
    <row r="63" spans="1:57" ht="30" customHeight="1" thickBot="1">
      <c r="A63" s="346"/>
      <c r="B63" s="140"/>
      <c r="C63" s="349"/>
      <c r="D63" s="182"/>
      <c r="E63" s="153"/>
      <c r="F63" s="155"/>
      <c r="G63" s="159"/>
      <c r="H63" s="21" t="s">
        <v>148</v>
      </c>
      <c r="I63" s="60" t="s">
        <v>131</v>
      </c>
      <c r="J63" s="239"/>
      <c r="K63" s="203"/>
      <c r="L63" s="153"/>
      <c r="M63" s="181"/>
      <c r="N63" s="194"/>
      <c r="O63" s="177"/>
      <c r="P63" s="23" t="s">
        <v>149</v>
      </c>
      <c r="Q63" s="19" t="s">
        <v>150</v>
      </c>
      <c r="R63" s="19">
        <f>+IFERROR(VLOOKUP(Q63,[4]DATOS!$E$2:$F$17,2,FALSE),"")</f>
        <v>15</v>
      </c>
      <c r="S63" s="200"/>
      <c r="T63" s="192"/>
      <c r="U63" s="192"/>
      <c r="V63" s="192"/>
      <c r="W63" s="192"/>
      <c r="X63" s="162"/>
      <c r="Y63" s="162"/>
      <c r="Z63" s="162"/>
      <c r="AA63" s="188"/>
      <c r="AB63" s="213"/>
      <c r="AC63" s="188"/>
      <c r="AD63" s="188"/>
      <c r="AE63" s="174"/>
      <c r="AF63" s="153"/>
      <c r="AG63" s="153"/>
      <c r="AH63" s="153"/>
      <c r="AI63" s="181"/>
      <c r="AJ63" s="183"/>
      <c r="AK63" s="164"/>
      <c r="AL63" s="164"/>
      <c r="AM63" s="167"/>
      <c r="AN63" s="182"/>
      <c r="AO63" s="265"/>
      <c r="AP63" s="162"/>
      <c r="AQ63" s="162"/>
      <c r="AR63" s="162"/>
      <c r="AS63" s="162"/>
      <c r="AT63" s="162"/>
      <c r="AU63" s="162"/>
      <c r="AV63" s="162"/>
      <c r="AW63" s="162"/>
      <c r="AX63" s="162"/>
      <c r="AY63" s="162"/>
      <c r="AZ63" s="262"/>
      <c r="BA63" s="303"/>
      <c r="BB63" s="306"/>
      <c r="BC63" s="306"/>
      <c r="BD63" s="306"/>
      <c r="BE63" s="287"/>
    </row>
    <row r="64" spans="1:57" ht="30" customHeight="1" thickBot="1">
      <c r="A64" s="346"/>
      <c r="B64" s="140"/>
      <c r="C64" s="349"/>
      <c r="D64" s="182"/>
      <c r="E64" s="153"/>
      <c r="F64" s="155"/>
      <c r="G64" s="159"/>
      <c r="H64" s="21" t="s">
        <v>151</v>
      </c>
      <c r="I64" s="60" t="s">
        <v>131</v>
      </c>
      <c r="J64" s="239"/>
      <c r="K64" s="203"/>
      <c r="L64" s="153"/>
      <c r="M64" s="181"/>
      <c r="N64" s="194"/>
      <c r="O64" s="177"/>
      <c r="P64" s="23" t="s">
        <v>153</v>
      </c>
      <c r="Q64" s="19" t="s">
        <v>154</v>
      </c>
      <c r="R64" s="19">
        <f>+IFERROR(VLOOKUP(Q64,[4]DATOS!$E$2:$F$17,2,FALSE),"")</f>
        <v>15</v>
      </c>
      <c r="S64" s="200"/>
      <c r="T64" s="192"/>
      <c r="U64" s="192"/>
      <c r="V64" s="192"/>
      <c r="W64" s="192"/>
      <c r="X64" s="162"/>
      <c r="Y64" s="162"/>
      <c r="Z64" s="162"/>
      <c r="AA64" s="188"/>
      <c r="AB64" s="213"/>
      <c r="AC64" s="188"/>
      <c r="AD64" s="188"/>
      <c r="AE64" s="174"/>
      <c r="AF64" s="153"/>
      <c r="AG64" s="153"/>
      <c r="AH64" s="153"/>
      <c r="AI64" s="181"/>
      <c r="AJ64" s="183"/>
      <c r="AK64" s="164"/>
      <c r="AL64" s="164"/>
      <c r="AM64" s="167"/>
      <c r="AN64" s="182"/>
      <c r="AO64" s="265"/>
      <c r="AP64" s="162"/>
      <c r="AQ64" s="162"/>
      <c r="AR64" s="162"/>
      <c r="AS64" s="162"/>
      <c r="AT64" s="162"/>
      <c r="AU64" s="162"/>
      <c r="AV64" s="162"/>
      <c r="AW64" s="162"/>
      <c r="AX64" s="162"/>
      <c r="AY64" s="162"/>
      <c r="AZ64" s="262"/>
      <c r="BA64" s="303"/>
      <c r="BB64" s="306"/>
      <c r="BC64" s="306"/>
      <c r="BD64" s="306"/>
      <c r="BE64" s="287"/>
    </row>
    <row r="65" spans="1:57" ht="30" customHeight="1" thickBot="1">
      <c r="A65" s="346"/>
      <c r="B65" s="140"/>
      <c r="C65" s="349"/>
      <c r="D65" s="182"/>
      <c r="E65" s="153"/>
      <c r="F65" s="155"/>
      <c r="G65" s="159"/>
      <c r="H65" s="21" t="s">
        <v>155</v>
      </c>
      <c r="I65" s="60" t="s">
        <v>131</v>
      </c>
      <c r="J65" s="239"/>
      <c r="K65" s="203"/>
      <c r="L65" s="153"/>
      <c r="M65" s="181"/>
      <c r="N65" s="194"/>
      <c r="O65" s="177"/>
      <c r="P65" s="23" t="s">
        <v>156</v>
      </c>
      <c r="Q65" s="19" t="s">
        <v>157</v>
      </c>
      <c r="R65" s="19">
        <f>+IFERROR(VLOOKUP(Q65,[4]DATOS!$E$2:$F$17,2,FALSE),"")</f>
        <v>15</v>
      </c>
      <c r="S65" s="200"/>
      <c r="T65" s="192"/>
      <c r="U65" s="192"/>
      <c r="V65" s="192"/>
      <c r="W65" s="192"/>
      <c r="X65" s="162"/>
      <c r="Y65" s="162"/>
      <c r="Z65" s="162"/>
      <c r="AA65" s="188"/>
      <c r="AB65" s="213"/>
      <c r="AC65" s="188"/>
      <c r="AD65" s="188"/>
      <c r="AE65" s="174"/>
      <c r="AF65" s="153"/>
      <c r="AG65" s="153"/>
      <c r="AH65" s="153"/>
      <c r="AI65" s="181"/>
      <c r="AJ65" s="183"/>
      <c r="AK65" s="164"/>
      <c r="AL65" s="164"/>
      <c r="AM65" s="167"/>
      <c r="AN65" s="182"/>
      <c r="AO65" s="265"/>
      <c r="AP65" s="162"/>
      <c r="AQ65" s="162"/>
      <c r="AR65" s="162"/>
      <c r="AS65" s="162"/>
      <c r="AT65" s="162"/>
      <c r="AU65" s="162"/>
      <c r="AV65" s="162"/>
      <c r="AW65" s="162"/>
      <c r="AX65" s="162"/>
      <c r="AY65" s="162"/>
      <c r="AZ65" s="262"/>
      <c r="BA65" s="303"/>
      <c r="BB65" s="306"/>
      <c r="BC65" s="306"/>
      <c r="BD65" s="306"/>
      <c r="BE65" s="287"/>
    </row>
    <row r="66" spans="1:57" ht="30" customHeight="1" thickBot="1">
      <c r="A66" s="346"/>
      <c r="B66" s="140"/>
      <c r="C66" s="349"/>
      <c r="D66" s="182"/>
      <c r="E66" s="153"/>
      <c r="F66" s="155"/>
      <c r="G66" s="159"/>
      <c r="H66" s="21" t="s">
        <v>158</v>
      </c>
      <c r="I66" s="60" t="s">
        <v>131</v>
      </c>
      <c r="J66" s="239"/>
      <c r="K66" s="203"/>
      <c r="L66" s="153"/>
      <c r="M66" s="181"/>
      <c r="N66" s="194"/>
      <c r="O66" s="177"/>
      <c r="P66" s="24" t="s">
        <v>159</v>
      </c>
      <c r="Q66" s="19" t="s">
        <v>160</v>
      </c>
      <c r="R66" s="19">
        <f>+IFERROR(VLOOKUP(Q66,[4]DATOS!$E$2:$F$17,2,FALSE),"")</f>
        <v>15</v>
      </c>
      <c r="S66" s="200"/>
      <c r="T66" s="192"/>
      <c r="U66" s="192"/>
      <c r="V66" s="192"/>
      <c r="W66" s="192"/>
      <c r="X66" s="162"/>
      <c r="Y66" s="162"/>
      <c r="Z66" s="162"/>
      <c r="AA66" s="188"/>
      <c r="AB66" s="213"/>
      <c r="AC66" s="188"/>
      <c r="AD66" s="188"/>
      <c r="AE66" s="174"/>
      <c r="AF66" s="153"/>
      <c r="AG66" s="153"/>
      <c r="AH66" s="153"/>
      <c r="AI66" s="181"/>
      <c r="AJ66" s="183"/>
      <c r="AK66" s="164"/>
      <c r="AL66" s="164"/>
      <c r="AM66" s="167"/>
      <c r="AN66" s="182"/>
      <c r="AO66" s="265"/>
      <c r="AP66" s="162"/>
      <c r="AQ66" s="162"/>
      <c r="AR66" s="162"/>
      <c r="AS66" s="162"/>
      <c r="AT66" s="162"/>
      <c r="AU66" s="162"/>
      <c r="AV66" s="162"/>
      <c r="AW66" s="162"/>
      <c r="AX66" s="162"/>
      <c r="AY66" s="162"/>
      <c r="AZ66" s="262"/>
      <c r="BA66" s="303"/>
      <c r="BB66" s="306"/>
      <c r="BC66" s="306"/>
      <c r="BD66" s="306"/>
      <c r="BE66" s="287"/>
    </row>
    <row r="67" spans="1:57" ht="60" customHeight="1" thickBot="1">
      <c r="A67" s="346"/>
      <c r="B67" s="140"/>
      <c r="C67" s="349"/>
      <c r="D67" s="182"/>
      <c r="E67" s="153"/>
      <c r="F67" s="155"/>
      <c r="G67" s="159"/>
      <c r="H67" s="21" t="s">
        <v>161</v>
      </c>
      <c r="I67" s="60" t="s">
        <v>131</v>
      </c>
      <c r="J67" s="239"/>
      <c r="K67" s="203"/>
      <c r="L67" s="153"/>
      <c r="M67" s="181"/>
      <c r="N67" s="194"/>
      <c r="O67" s="177"/>
      <c r="P67" s="23" t="s">
        <v>162</v>
      </c>
      <c r="Q67" s="23" t="s">
        <v>163</v>
      </c>
      <c r="R67" s="23">
        <f>+IFERROR(VLOOKUP(Q67,[4]DATOS!$E$2:$F$17,2,FALSE),"")</f>
        <v>10</v>
      </c>
      <c r="S67" s="200"/>
      <c r="T67" s="192"/>
      <c r="U67" s="192"/>
      <c r="V67" s="192"/>
      <c r="W67" s="192"/>
      <c r="X67" s="162"/>
      <c r="Y67" s="162"/>
      <c r="Z67" s="162"/>
      <c r="AA67" s="188"/>
      <c r="AB67" s="213"/>
      <c r="AC67" s="188"/>
      <c r="AD67" s="188"/>
      <c r="AE67" s="174"/>
      <c r="AF67" s="153"/>
      <c r="AG67" s="153"/>
      <c r="AH67" s="153"/>
      <c r="AI67" s="181"/>
      <c r="AJ67" s="183"/>
      <c r="AK67" s="164"/>
      <c r="AL67" s="164"/>
      <c r="AM67" s="167"/>
      <c r="AN67" s="182"/>
      <c r="AO67" s="265"/>
      <c r="AP67" s="162"/>
      <c r="AQ67" s="162"/>
      <c r="AR67" s="162"/>
      <c r="AS67" s="162"/>
      <c r="AT67" s="162"/>
      <c r="AU67" s="162"/>
      <c r="AV67" s="162"/>
      <c r="AW67" s="162"/>
      <c r="AX67" s="162"/>
      <c r="AY67" s="162"/>
      <c r="AZ67" s="262"/>
      <c r="BA67" s="303"/>
      <c r="BB67" s="306"/>
      <c r="BC67" s="306"/>
      <c r="BD67" s="306"/>
      <c r="BE67" s="287"/>
    </row>
    <row r="68" spans="1:57" ht="85.5" customHeight="1" thickBot="1">
      <c r="A68" s="346"/>
      <c r="B68" s="140"/>
      <c r="C68" s="349"/>
      <c r="D68" s="182"/>
      <c r="E68" s="157"/>
      <c r="F68" s="155"/>
      <c r="G68" s="159"/>
      <c r="H68" s="21" t="s">
        <v>164</v>
      </c>
      <c r="I68" s="60" t="s">
        <v>131</v>
      </c>
      <c r="J68" s="239"/>
      <c r="K68" s="203"/>
      <c r="L68" s="153"/>
      <c r="M68" s="181"/>
      <c r="N68" s="194"/>
      <c r="O68" s="177"/>
      <c r="P68" s="22"/>
      <c r="Q68" s="22"/>
      <c r="R68" s="22"/>
      <c r="S68" s="201"/>
      <c r="T68" s="192"/>
      <c r="U68" s="192"/>
      <c r="V68" s="192"/>
      <c r="W68" s="192"/>
      <c r="X68" s="162"/>
      <c r="Y68" s="187"/>
      <c r="Z68" s="187"/>
      <c r="AA68" s="189"/>
      <c r="AB68" s="213"/>
      <c r="AC68" s="188"/>
      <c r="AD68" s="188"/>
      <c r="AE68" s="174"/>
      <c r="AF68" s="153"/>
      <c r="AG68" s="153"/>
      <c r="AH68" s="153"/>
      <c r="AI68" s="181"/>
      <c r="AJ68" s="183"/>
      <c r="AK68" s="165"/>
      <c r="AL68" s="165"/>
      <c r="AM68" s="168"/>
      <c r="AN68" s="182"/>
      <c r="AO68" s="266"/>
      <c r="AP68" s="187"/>
      <c r="AQ68" s="187"/>
      <c r="AR68" s="187"/>
      <c r="AS68" s="187"/>
      <c r="AT68" s="187"/>
      <c r="AU68" s="187"/>
      <c r="AV68" s="187"/>
      <c r="AW68" s="187"/>
      <c r="AX68" s="187"/>
      <c r="AY68" s="187"/>
      <c r="AZ68" s="263"/>
      <c r="BA68" s="304"/>
      <c r="BB68" s="307"/>
      <c r="BC68" s="307"/>
      <c r="BD68" s="307"/>
      <c r="BE68" s="288"/>
    </row>
    <row r="69" spans="1:57" ht="30" customHeight="1" thickBot="1">
      <c r="A69" s="346"/>
      <c r="B69" s="140"/>
      <c r="C69" s="349"/>
      <c r="D69" s="182"/>
      <c r="E69" s="193" t="s">
        <v>195</v>
      </c>
      <c r="F69" s="155"/>
      <c r="G69" s="159"/>
      <c r="H69" s="21" t="s">
        <v>165</v>
      </c>
      <c r="I69" s="60" t="s">
        <v>131</v>
      </c>
      <c r="J69" s="239"/>
      <c r="K69" s="203"/>
      <c r="L69" s="153"/>
      <c r="M69" s="181"/>
      <c r="N69" s="194" t="s">
        <v>196</v>
      </c>
      <c r="O69" s="152" t="s">
        <v>133</v>
      </c>
      <c r="P69" s="19" t="s">
        <v>134</v>
      </c>
      <c r="Q69" s="19" t="s">
        <v>135</v>
      </c>
      <c r="R69" s="19">
        <f>+IFERROR(VLOOKUP(Q69,[4]DATOS!$E$2:$F$17,2,FALSE),"")</f>
        <v>15</v>
      </c>
      <c r="S69" s="161">
        <f>SUM(R69:R78)</f>
        <v>100</v>
      </c>
      <c r="T69" s="161" t="str">
        <f>+IF(AND(S69&lt;=100,S69&gt;=96),"Fuerte",IF(AND(S69&lt;=95,S69&gt;=86),"Moderado",IF(AND(S69&lt;=85,J69&gt;=0),"Débil"," ")))</f>
        <v>Fuerte</v>
      </c>
      <c r="U69" s="161" t="s">
        <v>136</v>
      </c>
      <c r="V69" s="161"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161">
        <f>IF(V69="Fuerte",100,IF(V69="Moderado",50,IF(V69="Débil",0)))</f>
        <v>100</v>
      </c>
      <c r="X69" s="162"/>
      <c r="Y69" s="170" t="s">
        <v>189</v>
      </c>
      <c r="Z69" s="214" t="s">
        <v>197</v>
      </c>
      <c r="AA69" s="170" t="s">
        <v>198</v>
      </c>
      <c r="AB69" s="213"/>
      <c r="AC69" s="188"/>
      <c r="AD69" s="188"/>
      <c r="AE69" s="174"/>
      <c r="AF69" s="153"/>
      <c r="AG69" s="153"/>
      <c r="AH69" s="153"/>
      <c r="AI69" s="181"/>
      <c r="AJ69" s="183" t="s">
        <v>199</v>
      </c>
      <c r="AK69" s="176">
        <v>43466</v>
      </c>
      <c r="AL69" s="176">
        <v>43830</v>
      </c>
      <c r="AM69" s="177" t="s">
        <v>200</v>
      </c>
      <c r="AN69" s="182"/>
      <c r="AO69" s="292"/>
      <c r="AP69" s="192"/>
      <c r="AQ69" s="192"/>
      <c r="AR69" s="192"/>
      <c r="AS69" s="192"/>
      <c r="AT69" s="192"/>
      <c r="AU69" s="192"/>
      <c r="AV69" s="192"/>
      <c r="AW69" s="192"/>
      <c r="AX69" s="192"/>
      <c r="AY69" s="192"/>
      <c r="AZ69" s="283"/>
      <c r="BA69" s="284"/>
      <c r="BB69" s="285"/>
      <c r="BC69" s="285"/>
      <c r="BD69" s="285"/>
      <c r="BE69" s="282"/>
    </row>
    <row r="70" spans="1:57" ht="30" customHeight="1" thickBot="1">
      <c r="A70" s="346"/>
      <c r="B70" s="140"/>
      <c r="C70" s="349"/>
      <c r="D70" s="182"/>
      <c r="E70" s="159"/>
      <c r="F70" s="155"/>
      <c r="G70" s="159"/>
      <c r="H70" s="21" t="s">
        <v>166</v>
      </c>
      <c r="I70" s="60" t="s">
        <v>131</v>
      </c>
      <c r="J70" s="239"/>
      <c r="K70" s="203"/>
      <c r="L70" s="153"/>
      <c r="M70" s="181"/>
      <c r="N70" s="194"/>
      <c r="O70" s="153"/>
      <c r="P70" s="20" t="s">
        <v>146</v>
      </c>
      <c r="Q70" s="19" t="s">
        <v>147</v>
      </c>
      <c r="R70" s="19">
        <f>+IFERROR(VLOOKUP(Q70,[4]DATOS!$E$2:$F$17,2,FALSE),"")</f>
        <v>15</v>
      </c>
      <c r="S70" s="162"/>
      <c r="T70" s="162"/>
      <c r="U70" s="162"/>
      <c r="V70" s="162"/>
      <c r="W70" s="162"/>
      <c r="X70" s="162"/>
      <c r="Y70" s="153"/>
      <c r="Z70" s="162"/>
      <c r="AA70" s="153"/>
      <c r="AB70" s="213"/>
      <c r="AC70" s="188"/>
      <c r="AD70" s="188"/>
      <c r="AE70" s="174"/>
      <c r="AF70" s="153"/>
      <c r="AG70" s="153"/>
      <c r="AH70" s="153"/>
      <c r="AI70" s="181"/>
      <c r="AJ70" s="183"/>
      <c r="AK70" s="176"/>
      <c r="AL70" s="176"/>
      <c r="AM70" s="177"/>
      <c r="AN70" s="182"/>
      <c r="AO70" s="292"/>
      <c r="AP70" s="192"/>
      <c r="AQ70" s="192"/>
      <c r="AR70" s="192"/>
      <c r="AS70" s="192"/>
      <c r="AT70" s="192"/>
      <c r="AU70" s="192"/>
      <c r="AV70" s="192"/>
      <c r="AW70" s="192"/>
      <c r="AX70" s="192"/>
      <c r="AY70" s="192"/>
      <c r="AZ70" s="283"/>
      <c r="BA70" s="284"/>
      <c r="BB70" s="285"/>
      <c r="BC70" s="285"/>
      <c r="BD70" s="285"/>
      <c r="BE70" s="282"/>
    </row>
    <row r="71" spans="1:57" ht="30" customHeight="1" thickBot="1">
      <c r="A71" s="346"/>
      <c r="B71" s="140"/>
      <c r="C71" s="349"/>
      <c r="D71" s="182"/>
      <c r="E71" s="159"/>
      <c r="F71" s="155"/>
      <c r="G71" s="159"/>
      <c r="H71" s="21" t="s">
        <v>167</v>
      </c>
      <c r="I71" s="60" t="s">
        <v>131</v>
      </c>
      <c r="J71" s="239"/>
      <c r="K71" s="203"/>
      <c r="L71" s="153"/>
      <c r="M71" s="181"/>
      <c r="N71" s="194"/>
      <c r="O71" s="153"/>
      <c r="P71" s="20" t="s">
        <v>149</v>
      </c>
      <c r="Q71" s="19" t="s">
        <v>150</v>
      </c>
      <c r="R71" s="19">
        <f>+IFERROR(VLOOKUP(Q71,[4]DATOS!$E$2:$F$17,2,FALSE),"")</f>
        <v>15</v>
      </c>
      <c r="S71" s="162"/>
      <c r="T71" s="162"/>
      <c r="U71" s="162"/>
      <c r="V71" s="162"/>
      <c r="W71" s="162"/>
      <c r="X71" s="162"/>
      <c r="Y71" s="153"/>
      <c r="Z71" s="162"/>
      <c r="AA71" s="153"/>
      <c r="AB71" s="213"/>
      <c r="AC71" s="188"/>
      <c r="AD71" s="188"/>
      <c r="AE71" s="174"/>
      <c r="AF71" s="153"/>
      <c r="AG71" s="153"/>
      <c r="AH71" s="153"/>
      <c r="AI71" s="181"/>
      <c r="AJ71" s="183"/>
      <c r="AK71" s="176"/>
      <c r="AL71" s="176"/>
      <c r="AM71" s="177"/>
      <c r="AN71" s="182"/>
      <c r="AO71" s="292"/>
      <c r="AP71" s="192"/>
      <c r="AQ71" s="192"/>
      <c r="AR71" s="192"/>
      <c r="AS71" s="192"/>
      <c r="AT71" s="192"/>
      <c r="AU71" s="192"/>
      <c r="AV71" s="192"/>
      <c r="AW71" s="192"/>
      <c r="AX71" s="192"/>
      <c r="AY71" s="192"/>
      <c r="AZ71" s="283"/>
      <c r="BA71" s="284"/>
      <c r="BB71" s="285"/>
      <c r="BC71" s="285"/>
      <c r="BD71" s="285"/>
      <c r="BE71" s="282"/>
    </row>
    <row r="72" spans="1:57" ht="30" customHeight="1" thickBot="1">
      <c r="A72" s="346"/>
      <c r="B72" s="140"/>
      <c r="C72" s="349"/>
      <c r="D72" s="182"/>
      <c r="E72" s="159"/>
      <c r="F72" s="155"/>
      <c r="G72" s="159"/>
      <c r="H72" s="21" t="s">
        <v>168</v>
      </c>
      <c r="I72" s="60" t="s">
        <v>131</v>
      </c>
      <c r="J72" s="239"/>
      <c r="K72" s="203"/>
      <c r="L72" s="153"/>
      <c r="M72" s="181"/>
      <c r="N72" s="194"/>
      <c r="O72" s="153"/>
      <c r="P72" s="20" t="s">
        <v>153</v>
      </c>
      <c r="Q72" s="19" t="s">
        <v>154</v>
      </c>
      <c r="R72" s="19">
        <f>+IFERROR(VLOOKUP(Q72,[4]DATOS!$E$2:$F$17,2,FALSE),"")</f>
        <v>15</v>
      </c>
      <c r="S72" s="162"/>
      <c r="T72" s="162"/>
      <c r="U72" s="162"/>
      <c r="V72" s="162"/>
      <c r="W72" s="162"/>
      <c r="X72" s="162"/>
      <c r="Y72" s="153"/>
      <c r="Z72" s="162"/>
      <c r="AA72" s="153"/>
      <c r="AB72" s="213"/>
      <c r="AC72" s="188"/>
      <c r="AD72" s="188"/>
      <c r="AE72" s="174"/>
      <c r="AF72" s="153"/>
      <c r="AG72" s="153"/>
      <c r="AH72" s="153"/>
      <c r="AI72" s="181"/>
      <c r="AJ72" s="183"/>
      <c r="AK72" s="176"/>
      <c r="AL72" s="176"/>
      <c r="AM72" s="177"/>
      <c r="AN72" s="182"/>
      <c r="AO72" s="292"/>
      <c r="AP72" s="192"/>
      <c r="AQ72" s="192"/>
      <c r="AR72" s="192"/>
      <c r="AS72" s="192"/>
      <c r="AT72" s="192"/>
      <c r="AU72" s="192"/>
      <c r="AV72" s="192"/>
      <c r="AW72" s="192"/>
      <c r="AX72" s="192"/>
      <c r="AY72" s="192"/>
      <c r="AZ72" s="283"/>
      <c r="BA72" s="284"/>
      <c r="BB72" s="285"/>
      <c r="BC72" s="285"/>
      <c r="BD72" s="285"/>
      <c r="BE72" s="282"/>
    </row>
    <row r="73" spans="1:57" ht="18.75" customHeight="1" thickBot="1">
      <c r="A73" s="346"/>
      <c r="B73" s="140"/>
      <c r="C73" s="349"/>
      <c r="D73" s="182"/>
      <c r="E73" s="159"/>
      <c r="F73" s="155"/>
      <c r="G73" s="159"/>
      <c r="H73" s="195" t="s">
        <v>169</v>
      </c>
      <c r="I73" s="60" t="s">
        <v>131</v>
      </c>
      <c r="J73" s="239"/>
      <c r="K73" s="203"/>
      <c r="L73" s="153"/>
      <c r="M73" s="181"/>
      <c r="N73" s="194"/>
      <c r="O73" s="153"/>
      <c r="P73" s="20" t="s">
        <v>156</v>
      </c>
      <c r="Q73" s="19" t="s">
        <v>157</v>
      </c>
      <c r="R73" s="19">
        <f>+IFERROR(VLOOKUP(Q73,[4]DATOS!$E$2:$F$17,2,FALSE),"")</f>
        <v>15</v>
      </c>
      <c r="S73" s="162"/>
      <c r="T73" s="162"/>
      <c r="U73" s="162"/>
      <c r="V73" s="162"/>
      <c r="W73" s="162"/>
      <c r="X73" s="162"/>
      <c r="Y73" s="153"/>
      <c r="Z73" s="162"/>
      <c r="AA73" s="153"/>
      <c r="AB73" s="213"/>
      <c r="AC73" s="188"/>
      <c r="AD73" s="188"/>
      <c r="AE73" s="174"/>
      <c r="AF73" s="153"/>
      <c r="AG73" s="153"/>
      <c r="AH73" s="153"/>
      <c r="AI73" s="181"/>
      <c r="AJ73" s="183"/>
      <c r="AK73" s="176"/>
      <c r="AL73" s="176"/>
      <c r="AM73" s="177"/>
      <c r="AN73" s="182"/>
      <c r="AO73" s="292"/>
      <c r="AP73" s="192"/>
      <c r="AQ73" s="192"/>
      <c r="AR73" s="192"/>
      <c r="AS73" s="192"/>
      <c r="AT73" s="192"/>
      <c r="AU73" s="192"/>
      <c r="AV73" s="192"/>
      <c r="AW73" s="192"/>
      <c r="AX73" s="192"/>
      <c r="AY73" s="192"/>
      <c r="AZ73" s="283"/>
      <c r="BA73" s="284"/>
      <c r="BB73" s="285"/>
      <c r="BC73" s="285"/>
      <c r="BD73" s="285"/>
      <c r="BE73" s="282"/>
    </row>
    <row r="74" spans="1:57" ht="45.75" customHeight="1" thickBot="1">
      <c r="A74" s="346"/>
      <c r="B74" s="140"/>
      <c r="C74" s="349"/>
      <c r="D74" s="182"/>
      <c r="E74" s="159"/>
      <c r="F74" s="155"/>
      <c r="G74" s="159"/>
      <c r="H74" s="195"/>
      <c r="I74" s="60" t="s">
        <v>131</v>
      </c>
      <c r="J74" s="239"/>
      <c r="K74" s="203"/>
      <c r="L74" s="153"/>
      <c r="M74" s="181"/>
      <c r="N74" s="194"/>
      <c r="O74" s="153"/>
      <c r="P74" s="20" t="s">
        <v>159</v>
      </c>
      <c r="Q74" s="19" t="s">
        <v>160</v>
      </c>
      <c r="R74" s="19">
        <f>+IFERROR(VLOOKUP(Q74,[4]DATOS!$E$2:$F$17,2,FALSE),"")</f>
        <v>15</v>
      </c>
      <c r="S74" s="162"/>
      <c r="T74" s="162"/>
      <c r="U74" s="162"/>
      <c r="V74" s="162"/>
      <c r="W74" s="162"/>
      <c r="X74" s="162"/>
      <c r="Y74" s="153"/>
      <c r="Z74" s="162"/>
      <c r="AA74" s="153"/>
      <c r="AB74" s="213"/>
      <c r="AC74" s="188"/>
      <c r="AD74" s="188"/>
      <c r="AE74" s="174"/>
      <c r="AF74" s="153"/>
      <c r="AG74" s="153"/>
      <c r="AH74" s="153"/>
      <c r="AI74" s="181"/>
      <c r="AJ74" s="183"/>
      <c r="AK74" s="176"/>
      <c r="AL74" s="176"/>
      <c r="AM74" s="177"/>
      <c r="AN74" s="182"/>
      <c r="AO74" s="292"/>
      <c r="AP74" s="192"/>
      <c r="AQ74" s="192"/>
      <c r="AR74" s="192"/>
      <c r="AS74" s="192"/>
      <c r="AT74" s="192"/>
      <c r="AU74" s="192"/>
      <c r="AV74" s="192"/>
      <c r="AW74" s="192"/>
      <c r="AX74" s="192"/>
      <c r="AY74" s="192"/>
      <c r="AZ74" s="283"/>
      <c r="BA74" s="284"/>
      <c r="BB74" s="285"/>
      <c r="BC74" s="285"/>
      <c r="BD74" s="285"/>
      <c r="BE74" s="282"/>
    </row>
    <row r="75" spans="1:57" ht="113.25" customHeight="1" thickBot="1">
      <c r="A75" s="346"/>
      <c r="B75" s="140"/>
      <c r="C75" s="349"/>
      <c r="D75" s="182"/>
      <c r="E75" s="159"/>
      <c r="F75" s="155"/>
      <c r="G75" s="159"/>
      <c r="H75" s="178" t="s">
        <v>170</v>
      </c>
      <c r="I75" s="60" t="s">
        <v>131</v>
      </c>
      <c r="J75" s="239"/>
      <c r="K75" s="203"/>
      <c r="L75" s="153"/>
      <c r="M75" s="181"/>
      <c r="N75" s="194"/>
      <c r="O75" s="153"/>
      <c r="P75" s="20" t="s">
        <v>162</v>
      </c>
      <c r="Q75" s="23" t="s">
        <v>163</v>
      </c>
      <c r="R75" s="19">
        <f>+IFERROR(VLOOKUP(Q75,[4]DATOS!$E$2:$F$17,2,FALSE),"")</f>
        <v>10</v>
      </c>
      <c r="S75" s="162"/>
      <c r="T75" s="162"/>
      <c r="U75" s="162"/>
      <c r="V75" s="162"/>
      <c r="W75" s="162"/>
      <c r="X75" s="162"/>
      <c r="Y75" s="153"/>
      <c r="Z75" s="162"/>
      <c r="AA75" s="153"/>
      <c r="AB75" s="213"/>
      <c r="AC75" s="188"/>
      <c r="AD75" s="188"/>
      <c r="AE75" s="174"/>
      <c r="AF75" s="153"/>
      <c r="AG75" s="153"/>
      <c r="AH75" s="153"/>
      <c r="AI75" s="181"/>
      <c r="AJ75" s="183"/>
      <c r="AK75" s="176"/>
      <c r="AL75" s="176"/>
      <c r="AM75" s="177"/>
      <c r="AN75" s="182"/>
      <c r="AO75" s="292"/>
      <c r="AP75" s="192"/>
      <c r="AQ75" s="192"/>
      <c r="AR75" s="192"/>
      <c r="AS75" s="192"/>
      <c r="AT75" s="192"/>
      <c r="AU75" s="192"/>
      <c r="AV75" s="192"/>
      <c r="AW75" s="192"/>
      <c r="AX75" s="192"/>
      <c r="AY75" s="192"/>
      <c r="AZ75" s="283"/>
      <c r="BA75" s="284"/>
      <c r="BB75" s="285"/>
      <c r="BC75" s="285"/>
      <c r="BD75" s="285"/>
      <c r="BE75" s="282"/>
    </row>
    <row r="76" spans="1:57" ht="26.25" customHeight="1" thickBot="1">
      <c r="A76" s="346"/>
      <c r="B76" s="140"/>
      <c r="C76" s="349"/>
      <c r="D76" s="182"/>
      <c r="E76" s="159"/>
      <c r="F76" s="155"/>
      <c r="G76" s="159"/>
      <c r="H76" s="179"/>
      <c r="I76" s="60" t="s">
        <v>131</v>
      </c>
      <c r="J76" s="239"/>
      <c r="K76" s="203"/>
      <c r="L76" s="153"/>
      <c r="M76" s="181"/>
      <c r="N76" s="159"/>
      <c r="O76" s="153"/>
      <c r="P76" s="161"/>
      <c r="Q76" s="161"/>
      <c r="R76" s="161"/>
      <c r="S76" s="162"/>
      <c r="T76" s="162"/>
      <c r="U76" s="162"/>
      <c r="V76" s="162"/>
      <c r="W76" s="162"/>
      <c r="X76" s="162"/>
      <c r="Y76" s="153"/>
      <c r="Z76" s="162"/>
      <c r="AA76" s="153"/>
      <c r="AB76" s="213"/>
      <c r="AC76" s="188"/>
      <c r="AD76" s="188"/>
      <c r="AE76" s="174"/>
      <c r="AF76" s="153"/>
      <c r="AG76" s="153"/>
      <c r="AH76" s="153"/>
      <c r="AI76" s="181"/>
      <c r="AJ76" s="215" t="s">
        <v>201</v>
      </c>
      <c r="AK76" s="217" t="s">
        <v>202</v>
      </c>
      <c r="AL76" s="217" t="s">
        <v>203</v>
      </c>
      <c r="AM76" s="170" t="s">
        <v>204</v>
      </c>
      <c r="AN76" s="182"/>
      <c r="AO76" s="292"/>
      <c r="AP76" s="192"/>
      <c r="AQ76" s="192"/>
      <c r="AR76" s="192"/>
      <c r="AS76" s="192"/>
      <c r="AT76" s="192"/>
      <c r="AU76" s="192"/>
      <c r="AV76" s="192"/>
      <c r="AW76" s="192"/>
      <c r="AX76" s="192"/>
      <c r="AY76" s="192"/>
      <c r="AZ76" s="283"/>
      <c r="BA76" s="284"/>
      <c r="BB76" s="285"/>
      <c r="BC76" s="285"/>
      <c r="BD76" s="285"/>
      <c r="BE76" s="282"/>
    </row>
    <row r="77" spans="1:57" ht="18.75" customHeight="1" thickBot="1">
      <c r="A77" s="346"/>
      <c r="B77" s="140"/>
      <c r="C77" s="349"/>
      <c r="D77" s="182"/>
      <c r="E77" s="159"/>
      <c r="F77" s="155"/>
      <c r="G77" s="159"/>
      <c r="H77" s="195" t="s">
        <v>171</v>
      </c>
      <c r="I77" s="60" t="s">
        <v>131</v>
      </c>
      <c r="J77" s="239"/>
      <c r="K77" s="203"/>
      <c r="L77" s="153"/>
      <c r="M77" s="181"/>
      <c r="N77" s="159"/>
      <c r="O77" s="153"/>
      <c r="P77" s="162"/>
      <c r="Q77" s="162"/>
      <c r="R77" s="162"/>
      <c r="S77" s="162"/>
      <c r="T77" s="162"/>
      <c r="U77" s="162"/>
      <c r="V77" s="162"/>
      <c r="W77" s="162"/>
      <c r="X77" s="162"/>
      <c r="Y77" s="153"/>
      <c r="Z77" s="162"/>
      <c r="AA77" s="153"/>
      <c r="AB77" s="213"/>
      <c r="AC77" s="188"/>
      <c r="AD77" s="188"/>
      <c r="AE77" s="174"/>
      <c r="AF77" s="153"/>
      <c r="AG77" s="153"/>
      <c r="AH77" s="153"/>
      <c r="AI77" s="181"/>
      <c r="AJ77" s="216"/>
      <c r="AK77" s="218"/>
      <c r="AL77" s="218"/>
      <c r="AM77" s="153"/>
      <c r="AN77" s="182"/>
      <c r="AO77" s="292"/>
      <c r="AP77" s="192"/>
      <c r="AQ77" s="192"/>
      <c r="AR77" s="192"/>
      <c r="AS77" s="192"/>
      <c r="AT77" s="192"/>
      <c r="AU77" s="192"/>
      <c r="AV77" s="192"/>
      <c r="AW77" s="192"/>
      <c r="AX77" s="192"/>
      <c r="AY77" s="192"/>
      <c r="AZ77" s="283"/>
      <c r="BA77" s="284"/>
      <c r="BB77" s="285"/>
      <c r="BC77" s="285"/>
      <c r="BD77" s="285"/>
      <c r="BE77" s="282"/>
    </row>
    <row r="78" spans="1:57" ht="9.75" customHeight="1" thickBot="1">
      <c r="A78" s="346"/>
      <c r="B78" s="140"/>
      <c r="C78" s="349"/>
      <c r="D78" s="182"/>
      <c r="E78" s="159"/>
      <c r="F78" s="155"/>
      <c r="G78" s="159"/>
      <c r="H78" s="195"/>
      <c r="I78" s="60" t="s">
        <v>131</v>
      </c>
      <c r="J78" s="239"/>
      <c r="K78" s="203"/>
      <c r="L78" s="153"/>
      <c r="M78" s="181"/>
      <c r="N78" s="159"/>
      <c r="O78" s="153"/>
      <c r="P78" s="162"/>
      <c r="Q78" s="162"/>
      <c r="R78" s="162"/>
      <c r="S78" s="162"/>
      <c r="T78" s="162"/>
      <c r="U78" s="162"/>
      <c r="V78" s="162"/>
      <c r="W78" s="162"/>
      <c r="X78" s="162"/>
      <c r="Y78" s="153"/>
      <c r="Z78" s="162"/>
      <c r="AA78" s="153"/>
      <c r="AB78" s="213"/>
      <c r="AC78" s="188"/>
      <c r="AD78" s="188"/>
      <c r="AE78" s="174"/>
      <c r="AF78" s="153"/>
      <c r="AG78" s="153"/>
      <c r="AH78" s="153"/>
      <c r="AI78" s="181"/>
      <c r="AJ78" s="216"/>
      <c r="AK78" s="218"/>
      <c r="AL78" s="218"/>
      <c r="AM78" s="153"/>
      <c r="AN78" s="182"/>
      <c r="AO78" s="292"/>
      <c r="AP78" s="192"/>
      <c r="AQ78" s="192"/>
      <c r="AR78" s="192"/>
      <c r="AS78" s="192"/>
      <c r="AT78" s="192"/>
      <c r="AU78" s="192"/>
      <c r="AV78" s="192"/>
      <c r="AW78" s="192"/>
      <c r="AX78" s="192"/>
      <c r="AY78" s="192"/>
      <c r="AZ78" s="283"/>
      <c r="BA78" s="284"/>
      <c r="BB78" s="285"/>
      <c r="BC78" s="285"/>
      <c r="BD78" s="285"/>
      <c r="BE78" s="282"/>
    </row>
    <row r="79" spans="1:57" ht="18.75" customHeight="1" thickBot="1">
      <c r="A79" s="346"/>
      <c r="B79" s="140"/>
      <c r="C79" s="349"/>
      <c r="D79" s="182"/>
      <c r="E79" s="159"/>
      <c r="F79" s="155"/>
      <c r="G79" s="159"/>
      <c r="H79" s="195" t="s">
        <v>172</v>
      </c>
      <c r="I79" s="60" t="s">
        <v>131</v>
      </c>
      <c r="J79" s="239"/>
      <c r="K79" s="203"/>
      <c r="L79" s="153"/>
      <c r="M79" s="181"/>
      <c r="N79" s="159"/>
      <c r="O79" s="153"/>
      <c r="P79" s="162"/>
      <c r="Q79" s="162"/>
      <c r="R79" s="162"/>
      <c r="S79" s="162"/>
      <c r="T79" s="162"/>
      <c r="U79" s="162"/>
      <c r="V79" s="162"/>
      <c r="W79" s="162"/>
      <c r="X79" s="162"/>
      <c r="Y79" s="153"/>
      <c r="Z79" s="162"/>
      <c r="AA79" s="153"/>
      <c r="AB79" s="213"/>
      <c r="AC79" s="188"/>
      <c r="AD79" s="188"/>
      <c r="AE79" s="174"/>
      <c r="AF79" s="153"/>
      <c r="AG79" s="153"/>
      <c r="AH79" s="153"/>
      <c r="AI79" s="181"/>
      <c r="AJ79" s="216"/>
      <c r="AK79" s="218"/>
      <c r="AL79" s="218"/>
      <c r="AM79" s="153"/>
      <c r="AN79" s="182"/>
      <c r="AO79" s="292"/>
      <c r="AP79" s="192"/>
      <c r="AQ79" s="192"/>
      <c r="AR79" s="192"/>
      <c r="AS79" s="192"/>
      <c r="AT79" s="192"/>
      <c r="AU79" s="192"/>
      <c r="AV79" s="192"/>
      <c r="AW79" s="192"/>
      <c r="AX79" s="192"/>
      <c r="AY79" s="192"/>
      <c r="AZ79" s="283"/>
      <c r="BA79" s="284"/>
      <c r="BB79" s="285"/>
      <c r="BC79" s="285"/>
      <c r="BD79" s="285"/>
      <c r="BE79" s="282"/>
    </row>
    <row r="80" spans="1:57" ht="12.75" customHeight="1" thickBot="1">
      <c r="A80" s="346"/>
      <c r="B80" s="140"/>
      <c r="C80" s="349"/>
      <c r="D80" s="182"/>
      <c r="E80" s="159"/>
      <c r="F80" s="155"/>
      <c r="G80" s="159"/>
      <c r="H80" s="195"/>
      <c r="I80" s="60" t="s">
        <v>131</v>
      </c>
      <c r="J80" s="239"/>
      <c r="K80" s="203"/>
      <c r="L80" s="153"/>
      <c r="M80" s="181"/>
      <c r="N80" s="159"/>
      <c r="O80" s="153"/>
      <c r="P80" s="162"/>
      <c r="Q80" s="162"/>
      <c r="R80" s="162"/>
      <c r="S80" s="162"/>
      <c r="T80" s="162"/>
      <c r="U80" s="162"/>
      <c r="V80" s="162"/>
      <c r="W80" s="162"/>
      <c r="X80" s="162"/>
      <c r="Y80" s="153"/>
      <c r="Z80" s="162"/>
      <c r="AA80" s="153"/>
      <c r="AB80" s="213"/>
      <c r="AC80" s="188"/>
      <c r="AD80" s="188"/>
      <c r="AE80" s="174"/>
      <c r="AF80" s="153"/>
      <c r="AG80" s="153"/>
      <c r="AH80" s="153"/>
      <c r="AI80" s="181"/>
      <c r="AJ80" s="216"/>
      <c r="AK80" s="218"/>
      <c r="AL80" s="218"/>
      <c r="AM80" s="153"/>
      <c r="AN80" s="182"/>
      <c r="AO80" s="292"/>
      <c r="AP80" s="192"/>
      <c r="AQ80" s="192"/>
      <c r="AR80" s="192"/>
      <c r="AS80" s="192"/>
      <c r="AT80" s="192"/>
      <c r="AU80" s="192"/>
      <c r="AV80" s="192"/>
      <c r="AW80" s="192"/>
      <c r="AX80" s="192"/>
      <c r="AY80" s="192"/>
      <c r="AZ80" s="283"/>
      <c r="BA80" s="284"/>
      <c r="BB80" s="285"/>
      <c r="BC80" s="285"/>
      <c r="BD80" s="285"/>
      <c r="BE80" s="282"/>
    </row>
    <row r="81" spans="1:57" ht="18.75" customHeight="1" thickBot="1">
      <c r="A81" s="346"/>
      <c r="B81" s="140"/>
      <c r="C81" s="349"/>
      <c r="D81" s="182"/>
      <c r="E81" s="159"/>
      <c r="F81" s="155"/>
      <c r="G81" s="159"/>
      <c r="H81" s="195" t="s">
        <v>173</v>
      </c>
      <c r="I81" s="60" t="s">
        <v>131</v>
      </c>
      <c r="J81" s="239"/>
      <c r="K81" s="203"/>
      <c r="L81" s="153"/>
      <c r="M81" s="181"/>
      <c r="N81" s="159"/>
      <c r="O81" s="153"/>
      <c r="P81" s="162"/>
      <c r="Q81" s="162"/>
      <c r="R81" s="162"/>
      <c r="S81" s="162"/>
      <c r="T81" s="162"/>
      <c r="U81" s="162"/>
      <c r="V81" s="162"/>
      <c r="W81" s="162"/>
      <c r="X81" s="162"/>
      <c r="Y81" s="153"/>
      <c r="Z81" s="162"/>
      <c r="AA81" s="153"/>
      <c r="AB81" s="213"/>
      <c r="AC81" s="188"/>
      <c r="AD81" s="188"/>
      <c r="AE81" s="174"/>
      <c r="AF81" s="153"/>
      <c r="AG81" s="153"/>
      <c r="AH81" s="153"/>
      <c r="AI81" s="181"/>
      <c r="AJ81" s="216"/>
      <c r="AK81" s="218"/>
      <c r="AL81" s="218"/>
      <c r="AM81" s="153"/>
      <c r="AN81" s="182"/>
      <c r="AO81" s="292"/>
      <c r="AP81" s="192"/>
      <c r="AQ81" s="192"/>
      <c r="AR81" s="192"/>
      <c r="AS81" s="192"/>
      <c r="AT81" s="192"/>
      <c r="AU81" s="192"/>
      <c r="AV81" s="192"/>
      <c r="AW81" s="192"/>
      <c r="AX81" s="192"/>
      <c r="AY81" s="192"/>
      <c r="AZ81" s="283"/>
      <c r="BA81" s="284"/>
      <c r="BB81" s="285"/>
      <c r="BC81" s="285"/>
      <c r="BD81" s="285"/>
      <c r="BE81" s="282"/>
    </row>
    <row r="82" spans="1:57" ht="12.75" customHeight="1" thickBot="1">
      <c r="A82" s="346"/>
      <c r="B82" s="140"/>
      <c r="C82" s="349"/>
      <c r="D82" s="182"/>
      <c r="E82" s="159"/>
      <c r="F82" s="155"/>
      <c r="G82" s="159"/>
      <c r="H82" s="195"/>
      <c r="I82" s="60" t="s">
        <v>131</v>
      </c>
      <c r="J82" s="239"/>
      <c r="K82" s="203"/>
      <c r="L82" s="153"/>
      <c r="M82" s="181"/>
      <c r="N82" s="159"/>
      <c r="O82" s="153"/>
      <c r="P82" s="162"/>
      <c r="Q82" s="162"/>
      <c r="R82" s="162"/>
      <c r="S82" s="162"/>
      <c r="T82" s="162"/>
      <c r="U82" s="162"/>
      <c r="V82" s="162"/>
      <c r="W82" s="162"/>
      <c r="X82" s="162"/>
      <c r="Y82" s="153"/>
      <c r="Z82" s="162"/>
      <c r="AA82" s="153"/>
      <c r="AB82" s="213"/>
      <c r="AC82" s="188"/>
      <c r="AD82" s="188"/>
      <c r="AE82" s="174"/>
      <c r="AF82" s="153"/>
      <c r="AG82" s="153"/>
      <c r="AH82" s="153"/>
      <c r="AI82" s="181"/>
      <c r="AJ82" s="216"/>
      <c r="AK82" s="218"/>
      <c r="AL82" s="218"/>
      <c r="AM82" s="153"/>
      <c r="AN82" s="182"/>
      <c r="AO82" s="292"/>
      <c r="AP82" s="192"/>
      <c r="AQ82" s="192"/>
      <c r="AR82" s="192"/>
      <c r="AS82" s="192"/>
      <c r="AT82" s="192"/>
      <c r="AU82" s="192"/>
      <c r="AV82" s="192"/>
      <c r="AW82" s="192"/>
      <c r="AX82" s="192"/>
      <c r="AY82" s="192"/>
      <c r="AZ82" s="283"/>
      <c r="BA82" s="284"/>
      <c r="BB82" s="285"/>
      <c r="BC82" s="285"/>
      <c r="BD82" s="285"/>
      <c r="BE82" s="282"/>
    </row>
    <row r="83" spans="1:57" ht="14.25" customHeight="1" thickBot="1">
      <c r="A83" s="346"/>
      <c r="B83" s="140"/>
      <c r="C83" s="349"/>
      <c r="D83" s="182"/>
      <c r="E83" s="159"/>
      <c r="F83" s="155"/>
      <c r="G83" s="159"/>
      <c r="H83" s="178" t="s">
        <v>174</v>
      </c>
      <c r="I83" s="60" t="s">
        <v>131</v>
      </c>
      <c r="J83" s="239"/>
      <c r="K83" s="203"/>
      <c r="L83" s="153"/>
      <c r="M83" s="181"/>
      <c r="N83" s="159"/>
      <c r="O83" s="153"/>
      <c r="P83" s="162"/>
      <c r="Q83" s="162"/>
      <c r="R83" s="162"/>
      <c r="S83" s="162"/>
      <c r="T83" s="162"/>
      <c r="U83" s="162"/>
      <c r="V83" s="162"/>
      <c r="W83" s="162"/>
      <c r="X83" s="162"/>
      <c r="Y83" s="153"/>
      <c r="Z83" s="162"/>
      <c r="AA83" s="153"/>
      <c r="AB83" s="213"/>
      <c r="AC83" s="188"/>
      <c r="AD83" s="188"/>
      <c r="AE83" s="174"/>
      <c r="AF83" s="153"/>
      <c r="AG83" s="153"/>
      <c r="AH83" s="153"/>
      <c r="AI83" s="181"/>
      <c r="AJ83" s="216"/>
      <c r="AK83" s="218"/>
      <c r="AL83" s="218"/>
      <c r="AM83" s="153"/>
      <c r="AN83" s="182"/>
      <c r="AO83" s="292"/>
      <c r="AP83" s="192"/>
      <c r="AQ83" s="192"/>
      <c r="AR83" s="192"/>
      <c r="AS83" s="192"/>
      <c r="AT83" s="192"/>
      <c r="AU83" s="192"/>
      <c r="AV83" s="192"/>
      <c r="AW83" s="192"/>
      <c r="AX83" s="192"/>
      <c r="AY83" s="192"/>
      <c r="AZ83" s="283"/>
      <c r="BA83" s="284"/>
      <c r="BB83" s="285"/>
      <c r="BC83" s="285"/>
      <c r="BD83" s="285"/>
      <c r="BE83" s="282"/>
    </row>
    <row r="84" spans="1:57" ht="13.5" customHeight="1" thickBot="1">
      <c r="A84" s="346"/>
      <c r="B84" s="140"/>
      <c r="C84" s="349"/>
      <c r="D84" s="182"/>
      <c r="E84" s="159"/>
      <c r="F84" s="155"/>
      <c r="G84" s="159"/>
      <c r="H84" s="179"/>
      <c r="I84" s="60" t="s">
        <v>131</v>
      </c>
      <c r="J84" s="239"/>
      <c r="K84" s="203"/>
      <c r="L84" s="153"/>
      <c r="M84" s="181"/>
      <c r="N84" s="159"/>
      <c r="O84" s="153"/>
      <c r="P84" s="162"/>
      <c r="Q84" s="162"/>
      <c r="R84" s="162"/>
      <c r="S84" s="162"/>
      <c r="T84" s="162"/>
      <c r="U84" s="162"/>
      <c r="V84" s="162"/>
      <c r="W84" s="162"/>
      <c r="X84" s="162"/>
      <c r="Y84" s="153"/>
      <c r="Z84" s="162"/>
      <c r="AA84" s="153"/>
      <c r="AB84" s="213"/>
      <c r="AC84" s="188"/>
      <c r="AD84" s="188"/>
      <c r="AE84" s="174"/>
      <c r="AF84" s="153"/>
      <c r="AG84" s="153"/>
      <c r="AH84" s="153"/>
      <c r="AI84" s="181"/>
      <c r="AJ84" s="216"/>
      <c r="AK84" s="218"/>
      <c r="AL84" s="218"/>
      <c r="AM84" s="153"/>
      <c r="AN84" s="182"/>
      <c r="AO84" s="292"/>
      <c r="AP84" s="192"/>
      <c r="AQ84" s="192"/>
      <c r="AR84" s="192"/>
      <c r="AS84" s="192"/>
      <c r="AT84" s="192"/>
      <c r="AU84" s="192"/>
      <c r="AV84" s="192"/>
      <c r="AW84" s="192"/>
      <c r="AX84" s="192"/>
      <c r="AY84" s="192"/>
      <c r="AZ84" s="283"/>
      <c r="BA84" s="284"/>
      <c r="BB84" s="285"/>
      <c r="BC84" s="285"/>
      <c r="BD84" s="285"/>
      <c r="BE84" s="282"/>
    </row>
    <row r="85" spans="1:57" ht="18.75" customHeight="1" thickBot="1">
      <c r="A85" s="346"/>
      <c r="B85" s="140"/>
      <c r="C85" s="349"/>
      <c r="D85" s="182"/>
      <c r="E85" s="159"/>
      <c r="F85" s="155"/>
      <c r="G85" s="159"/>
      <c r="H85" s="185" t="s">
        <v>175</v>
      </c>
      <c r="I85" s="60" t="s">
        <v>131</v>
      </c>
      <c r="J85" s="239"/>
      <c r="K85" s="203"/>
      <c r="L85" s="153"/>
      <c r="M85" s="181"/>
      <c r="N85" s="159"/>
      <c r="O85" s="153"/>
      <c r="P85" s="162"/>
      <c r="Q85" s="162"/>
      <c r="R85" s="162"/>
      <c r="S85" s="162"/>
      <c r="T85" s="162"/>
      <c r="U85" s="162"/>
      <c r="V85" s="162"/>
      <c r="W85" s="162"/>
      <c r="X85" s="162"/>
      <c r="Y85" s="153"/>
      <c r="Z85" s="162"/>
      <c r="AA85" s="153"/>
      <c r="AB85" s="213"/>
      <c r="AC85" s="188"/>
      <c r="AD85" s="188"/>
      <c r="AE85" s="174"/>
      <c r="AF85" s="153"/>
      <c r="AG85" s="153"/>
      <c r="AH85" s="153"/>
      <c r="AI85" s="181"/>
      <c r="AJ85" s="216"/>
      <c r="AK85" s="218"/>
      <c r="AL85" s="218"/>
      <c r="AM85" s="153"/>
      <c r="AN85" s="182"/>
      <c r="AO85" s="292"/>
      <c r="AP85" s="192"/>
      <c r="AQ85" s="192"/>
      <c r="AR85" s="192"/>
      <c r="AS85" s="192"/>
      <c r="AT85" s="192"/>
      <c r="AU85" s="192"/>
      <c r="AV85" s="192"/>
      <c r="AW85" s="192"/>
      <c r="AX85" s="192"/>
      <c r="AY85" s="192"/>
      <c r="AZ85" s="283"/>
      <c r="BA85" s="284"/>
      <c r="BB85" s="285"/>
      <c r="BC85" s="285"/>
      <c r="BD85" s="285"/>
      <c r="BE85" s="282"/>
    </row>
    <row r="86" spans="1:57" ht="15.75" customHeight="1" thickBot="1">
      <c r="A86" s="347"/>
      <c r="B86" s="141"/>
      <c r="C86" s="350"/>
      <c r="D86" s="234"/>
      <c r="E86" s="160"/>
      <c r="F86" s="250"/>
      <c r="G86" s="160"/>
      <c r="H86" s="240"/>
      <c r="I86" s="60" t="s">
        <v>131</v>
      </c>
      <c r="J86" s="251"/>
      <c r="K86" s="252"/>
      <c r="L86" s="223"/>
      <c r="M86" s="343"/>
      <c r="N86" s="160"/>
      <c r="O86" s="223"/>
      <c r="P86" s="233"/>
      <c r="Q86" s="233"/>
      <c r="R86" s="233"/>
      <c r="S86" s="233"/>
      <c r="T86" s="233"/>
      <c r="U86" s="233"/>
      <c r="V86" s="233"/>
      <c r="W86" s="233"/>
      <c r="X86" s="233"/>
      <c r="Y86" s="223"/>
      <c r="Z86" s="233"/>
      <c r="AA86" s="223"/>
      <c r="AB86" s="245"/>
      <c r="AC86" s="338"/>
      <c r="AD86" s="338"/>
      <c r="AE86" s="247"/>
      <c r="AF86" s="223"/>
      <c r="AG86" s="223"/>
      <c r="AH86" s="223"/>
      <c r="AI86" s="343"/>
      <c r="AJ86" s="320"/>
      <c r="AK86" s="219"/>
      <c r="AL86" s="219"/>
      <c r="AM86" s="223"/>
      <c r="AN86" s="234"/>
      <c r="AO86" s="312"/>
      <c r="AP86" s="313"/>
      <c r="AQ86" s="313"/>
      <c r="AR86" s="313"/>
      <c r="AS86" s="313"/>
      <c r="AT86" s="313"/>
      <c r="AU86" s="313"/>
      <c r="AV86" s="313"/>
      <c r="AW86" s="313"/>
      <c r="AX86" s="313"/>
      <c r="AY86" s="313"/>
      <c r="AZ86" s="318"/>
      <c r="BA86" s="319"/>
      <c r="BB86" s="301"/>
      <c r="BC86" s="301"/>
      <c r="BD86" s="301"/>
      <c r="BE86" s="314"/>
    </row>
    <row r="87" spans="1:57" ht="37.5" customHeight="1" thickBot="1">
      <c r="A87" s="177">
        <v>4</v>
      </c>
      <c r="B87" s="142" t="s">
        <v>205</v>
      </c>
      <c r="C87" s="177" t="s">
        <v>206</v>
      </c>
      <c r="D87" s="324" t="s">
        <v>126</v>
      </c>
      <c r="E87" s="177" t="s">
        <v>207</v>
      </c>
      <c r="F87" s="177" t="s">
        <v>208</v>
      </c>
      <c r="G87" s="158" t="s">
        <v>129</v>
      </c>
      <c r="H87" s="59" t="s">
        <v>130</v>
      </c>
      <c r="I87" s="60" t="s">
        <v>131</v>
      </c>
      <c r="J87" s="238">
        <f>COUNTIF(I87:I112,[3]DATOS!$D$24)</f>
        <v>26</v>
      </c>
      <c r="K87" s="134" t="str">
        <f>+IF(AND(J87&lt;6,J87&gt;0),"Moderado",IF(AND(J87&lt;12,J87&gt;5),"Mayor",IF(AND(J87&lt;20,J87&gt;11),"Catastrófico","Responda las Preguntas de Impacto")))</f>
        <v>Responda las Preguntas de Impacto</v>
      </c>
      <c r="L87" s="152"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
      </c>
      <c r="M87" s="180"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
      </c>
      <c r="N87" s="194" t="s">
        <v>209</v>
      </c>
      <c r="O87" s="177" t="s">
        <v>133</v>
      </c>
      <c r="P87" s="23" t="s">
        <v>134</v>
      </c>
      <c r="Q87" s="19" t="s">
        <v>135</v>
      </c>
      <c r="R87" s="23">
        <f>+IFERROR(VLOOKUP(Q87,[5]DATOS!$E$2:$F$17,2,FALSE),"")</f>
        <v>15</v>
      </c>
      <c r="S87" s="192">
        <f>SUM(R87:R94)</f>
        <v>100</v>
      </c>
      <c r="T87" s="192" t="str">
        <f>+IF(AND(S87&lt;=100,S87&gt;=96),"Fuerte",IF(AND(S87&lt;=95,S87&gt;=86),"Moderado",IF(AND(S87&lt;=85,J87&gt;=0),"Débil"," ")))</f>
        <v>Fuerte</v>
      </c>
      <c r="U87" s="192" t="s">
        <v>136</v>
      </c>
      <c r="V87" s="192"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192">
        <f>IF(V87="Fuerte",100,IF(V87="Moderado",50,IF(V87="Débil",0)))</f>
        <v>100</v>
      </c>
      <c r="X87" s="192">
        <f>AVERAGE(W87:W112)</f>
        <v>100</v>
      </c>
      <c r="Y87" s="177" t="s">
        <v>210</v>
      </c>
      <c r="Z87" s="192" t="s">
        <v>190</v>
      </c>
      <c r="AA87" s="171" t="s">
        <v>211</v>
      </c>
      <c r="AB87" s="171" t="str">
        <f>+IF(X87=100,"Fuerte",IF(AND(X87&lt;=99,X87&gt;=50),"Moderado",IF(X87&lt;50,"Débil"," ")))</f>
        <v>Fuerte</v>
      </c>
      <c r="AC87" s="337" t="s">
        <v>140</v>
      </c>
      <c r="AD87" s="337" t="s">
        <v>141</v>
      </c>
      <c r="AE87" s="173"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177"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152" t="str">
        <f>K87</f>
        <v>Responda las Preguntas de Impacto</v>
      </c>
      <c r="AH87" s="152"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
      </c>
      <c r="AI87" s="180"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
      </c>
      <c r="AJ87" s="183" t="s">
        <v>212</v>
      </c>
      <c r="AK87" s="176">
        <v>43466</v>
      </c>
      <c r="AL87" s="176">
        <v>43830</v>
      </c>
      <c r="AM87" s="183" t="s">
        <v>213</v>
      </c>
      <c r="AN87" s="155" t="s">
        <v>214</v>
      </c>
      <c r="AO87" s="264"/>
      <c r="AP87" s="260"/>
      <c r="AQ87" s="260"/>
      <c r="AR87" s="260"/>
      <c r="AS87" s="260"/>
      <c r="AT87" s="260"/>
      <c r="AU87" s="260"/>
      <c r="AV87" s="260"/>
      <c r="AW87" s="260"/>
      <c r="AX87" s="260"/>
      <c r="AY87" s="260"/>
      <c r="AZ87" s="261"/>
      <c r="BA87" s="302"/>
      <c r="BB87" s="305"/>
      <c r="BC87" s="305"/>
      <c r="BD87" s="305"/>
      <c r="BE87" s="286"/>
    </row>
    <row r="88" spans="1:57" ht="37.5" customHeight="1" thickBot="1">
      <c r="A88" s="177"/>
      <c r="B88" s="143"/>
      <c r="C88" s="177"/>
      <c r="D88" s="182"/>
      <c r="E88" s="177"/>
      <c r="F88" s="177"/>
      <c r="G88" s="159"/>
      <c r="H88" s="59" t="s">
        <v>145</v>
      </c>
      <c r="I88" s="60" t="s">
        <v>131</v>
      </c>
      <c r="J88" s="239"/>
      <c r="K88" s="134"/>
      <c r="L88" s="153"/>
      <c r="M88" s="181"/>
      <c r="N88" s="194"/>
      <c r="O88" s="177"/>
      <c r="P88" s="23" t="s">
        <v>146</v>
      </c>
      <c r="Q88" s="19" t="s">
        <v>147</v>
      </c>
      <c r="R88" s="23">
        <f>+IFERROR(VLOOKUP(Q88,[5]DATOS!$E$2:$F$17,2,FALSE),"")</f>
        <v>15</v>
      </c>
      <c r="S88" s="192"/>
      <c r="T88" s="192"/>
      <c r="U88" s="192"/>
      <c r="V88" s="192"/>
      <c r="W88" s="192"/>
      <c r="X88" s="192"/>
      <c r="Y88" s="177"/>
      <c r="Z88" s="192"/>
      <c r="AA88" s="171"/>
      <c r="AB88" s="171"/>
      <c r="AC88" s="188"/>
      <c r="AD88" s="188"/>
      <c r="AE88" s="174"/>
      <c r="AF88" s="177"/>
      <c r="AG88" s="153"/>
      <c r="AH88" s="153"/>
      <c r="AI88" s="181"/>
      <c r="AJ88" s="183"/>
      <c r="AK88" s="176"/>
      <c r="AL88" s="176"/>
      <c r="AM88" s="183"/>
      <c r="AN88" s="155"/>
      <c r="AO88" s="265"/>
      <c r="AP88" s="162"/>
      <c r="AQ88" s="162"/>
      <c r="AR88" s="162"/>
      <c r="AS88" s="162"/>
      <c r="AT88" s="162"/>
      <c r="AU88" s="162"/>
      <c r="AV88" s="162"/>
      <c r="AW88" s="162"/>
      <c r="AX88" s="162"/>
      <c r="AY88" s="162"/>
      <c r="AZ88" s="262"/>
      <c r="BA88" s="303"/>
      <c r="BB88" s="306"/>
      <c r="BC88" s="306"/>
      <c r="BD88" s="306"/>
      <c r="BE88" s="287"/>
    </row>
    <row r="89" spans="1:57" ht="37.5" customHeight="1" thickBot="1">
      <c r="A89" s="177"/>
      <c r="B89" s="143"/>
      <c r="C89" s="177"/>
      <c r="D89" s="182"/>
      <c r="E89" s="177"/>
      <c r="F89" s="177"/>
      <c r="G89" s="159"/>
      <c r="H89" s="59" t="s">
        <v>148</v>
      </c>
      <c r="I89" s="60" t="s">
        <v>131</v>
      </c>
      <c r="J89" s="239"/>
      <c r="K89" s="134"/>
      <c r="L89" s="153"/>
      <c r="M89" s="181"/>
      <c r="N89" s="194"/>
      <c r="O89" s="177"/>
      <c r="P89" s="23" t="s">
        <v>149</v>
      </c>
      <c r="Q89" s="19" t="s">
        <v>150</v>
      </c>
      <c r="R89" s="23">
        <f>+IFERROR(VLOOKUP(Q89,[5]DATOS!$E$2:$F$17,2,FALSE),"")</f>
        <v>15</v>
      </c>
      <c r="S89" s="192"/>
      <c r="T89" s="192"/>
      <c r="U89" s="192"/>
      <c r="V89" s="192"/>
      <c r="W89" s="192"/>
      <c r="X89" s="192"/>
      <c r="Y89" s="177"/>
      <c r="Z89" s="192"/>
      <c r="AA89" s="171"/>
      <c r="AB89" s="171"/>
      <c r="AC89" s="188"/>
      <c r="AD89" s="188"/>
      <c r="AE89" s="174"/>
      <c r="AF89" s="177"/>
      <c r="AG89" s="153"/>
      <c r="AH89" s="153"/>
      <c r="AI89" s="181"/>
      <c r="AJ89" s="183"/>
      <c r="AK89" s="176"/>
      <c r="AL89" s="176"/>
      <c r="AM89" s="183"/>
      <c r="AN89" s="155"/>
      <c r="AO89" s="265"/>
      <c r="AP89" s="162"/>
      <c r="AQ89" s="162"/>
      <c r="AR89" s="162"/>
      <c r="AS89" s="162"/>
      <c r="AT89" s="162"/>
      <c r="AU89" s="162"/>
      <c r="AV89" s="162"/>
      <c r="AW89" s="162"/>
      <c r="AX89" s="162"/>
      <c r="AY89" s="162"/>
      <c r="AZ89" s="262"/>
      <c r="BA89" s="303"/>
      <c r="BB89" s="306"/>
      <c r="BC89" s="306"/>
      <c r="BD89" s="306"/>
      <c r="BE89" s="287"/>
    </row>
    <row r="90" spans="1:57" ht="37.5" customHeight="1" thickBot="1">
      <c r="A90" s="177"/>
      <c r="B90" s="143"/>
      <c r="C90" s="177"/>
      <c r="D90" s="182"/>
      <c r="E90" s="177"/>
      <c r="F90" s="177"/>
      <c r="G90" s="159"/>
      <c r="H90" s="59" t="s">
        <v>151</v>
      </c>
      <c r="I90" s="60" t="s">
        <v>131</v>
      </c>
      <c r="J90" s="239"/>
      <c r="K90" s="134"/>
      <c r="L90" s="153"/>
      <c r="M90" s="181"/>
      <c r="N90" s="194"/>
      <c r="O90" s="177"/>
      <c r="P90" s="23" t="s">
        <v>153</v>
      </c>
      <c r="Q90" s="19" t="s">
        <v>154</v>
      </c>
      <c r="R90" s="23">
        <f>+IFERROR(VLOOKUP(Q90,[5]DATOS!$E$2:$F$17,2,FALSE),"")</f>
        <v>15</v>
      </c>
      <c r="S90" s="192"/>
      <c r="T90" s="192"/>
      <c r="U90" s="192"/>
      <c r="V90" s="192"/>
      <c r="W90" s="192"/>
      <c r="X90" s="192"/>
      <c r="Y90" s="177"/>
      <c r="Z90" s="192"/>
      <c r="AA90" s="171"/>
      <c r="AB90" s="171"/>
      <c r="AC90" s="188"/>
      <c r="AD90" s="188"/>
      <c r="AE90" s="174"/>
      <c r="AF90" s="177"/>
      <c r="AG90" s="153"/>
      <c r="AH90" s="153"/>
      <c r="AI90" s="181"/>
      <c r="AJ90" s="183"/>
      <c r="AK90" s="176"/>
      <c r="AL90" s="176"/>
      <c r="AM90" s="183"/>
      <c r="AN90" s="155"/>
      <c r="AO90" s="265"/>
      <c r="AP90" s="162"/>
      <c r="AQ90" s="162"/>
      <c r="AR90" s="162"/>
      <c r="AS90" s="162"/>
      <c r="AT90" s="162"/>
      <c r="AU90" s="162"/>
      <c r="AV90" s="162"/>
      <c r="AW90" s="162"/>
      <c r="AX90" s="162"/>
      <c r="AY90" s="162"/>
      <c r="AZ90" s="262"/>
      <c r="BA90" s="303"/>
      <c r="BB90" s="306"/>
      <c r="BC90" s="306"/>
      <c r="BD90" s="306"/>
      <c r="BE90" s="287"/>
    </row>
    <row r="91" spans="1:57" ht="47.25" customHeight="1" thickBot="1">
      <c r="A91" s="177"/>
      <c r="B91" s="143"/>
      <c r="C91" s="177"/>
      <c r="D91" s="182"/>
      <c r="E91" s="177"/>
      <c r="F91" s="177"/>
      <c r="G91" s="159"/>
      <c r="H91" s="59" t="s">
        <v>155</v>
      </c>
      <c r="I91" s="60" t="s">
        <v>131</v>
      </c>
      <c r="J91" s="239"/>
      <c r="K91" s="134"/>
      <c r="L91" s="153"/>
      <c r="M91" s="181"/>
      <c r="N91" s="194"/>
      <c r="O91" s="177"/>
      <c r="P91" s="23" t="s">
        <v>156</v>
      </c>
      <c r="Q91" s="19" t="s">
        <v>157</v>
      </c>
      <c r="R91" s="23">
        <f>+IFERROR(VLOOKUP(Q91,[5]DATOS!$E$2:$F$17,2,FALSE),"")</f>
        <v>15</v>
      </c>
      <c r="S91" s="192"/>
      <c r="T91" s="192"/>
      <c r="U91" s="192"/>
      <c r="V91" s="192"/>
      <c r="W91" s="192"/>
      <c r="X91" s="192"/>
      <c r="Y91" s="177"/>
      <c r="Z91" s="192"/>
      <c r="AA91" s="171"/>
      <c r="AB91" s="171"/>
      <c r="AC91" s="188"/>
      <c r="AD91" s="188"/>
      <c r="AE91" s="174"/>
      <c r="AF91" s="177"/>
      <c r="AG91" s="153"/>
      <c r="AH91" s="153"/>
      <c r="AI91" s="181"/>
      <c r="AJ91" s="183"/>
      <c r="AK91" s="176"/>
      <c r="AL91" s="176"/>
      <c r="AM91" s="183"/>
      <c r="AN91" s="155"/>
      <c r="AO91" s="265"/>
      <c r="AP91" s="162"/>
      <c r="AQ91" s="162"/>
      <c r="AR91" s="162"/>
      <c r="AS91" s="162"/>
      <c r="AT91" s="162"/>
      <c r="AU91" s="162"/>
      <c r="AV91" s="162"/>
      <c r="AW91" s="162"/>
      <c r="AX91" s="162"/>
      <c r="AY91" s="162"/>
      <c r="AZ91" s="262"/>
      <c r="BA91" s="303"/>
      <c r="BB91" s="306"/>
      <c r="BC91" s="306"/>
      <c r="BD91" s="306"/>
      <c r="BE91" s="287"/>
    </row>
    <row r="92" spans="1:57" ht="56.25" customHeight="1" thickBot="1">
      <c r="A92" s="177"/>
      <c r="B92" s="143"/>
      <c r="C92" s="177"/>
      <c r="D92" s="182"/>
      <c r="E92" s="177"/>
      <c r="F92" s="177"/>
      <c r="G92" s="159"/>
      <c r="H92" s="59" t="s">
        <v>158</v>
      </c>
      <c r="I92" s="60" t="s">
        <v>131</v>
      </c>
      <c r="J92" s="239"/>
      <c r="K92" s="134"/>
      <c r="L92" s="153"/>
      <c r="M92" s="181"/>
      <c r="N92" s="194"/>
      <c r="O92" s="177"/>
      <c r="P92" s="23" t="s">
        <v>159</v>
      </c>
      <c r="Q92" s="19" t="s">
        <v>160</v>
      </c>
      <c r="R92" s="23">
        <f>+IFERROR(VLOOKUP(Q92,[5]DATOS!$E$2:$F$17,2,FALSE),"")</f>
        <v>15</v>
      </c>
      <c r="S92" s="192"/>
      <c r="T92" s="192"/>
      <c r="U92" s="192"/>
      <c r="V92" s="192"/>
      <c r="W92" s="192"/>
      <c r="X92" s="192"/>
      <c r="Y92" s="177"/>
      <c r="Z92" s="192"/>
      <c r="AA92" s="171"/>
      <c r="AB92" s="171"/>
      <c r="AC92" s="188"/>
      <c r="AD92" s="188"/>
      <c r="AE92" s="174"/>
      <c r="AF92" s="177"/>
      <c r="AG92" s="153"/>
      <c r="AH92" s="153"/>
      <c r="AI92" s="181"/>
      <c r="AJ92" s="183"/>
      <c r="AK92" s="176"/>
      <c r="AL92" s="176"/>
      <c r="AM92" s="183"/>
      <c r="AN92" s="155"/>
      <c r="AO92" s="265"/>
      <c r="AP92" s="162"/>
      <c r="AQ92" s="162"/>
      <c r="AR92" s="162"/>
      <c r="AS92" s="162"/>
      <c r="AT92" s="162"/>
      <c r="AU92" s="162"/>
      <c r="AV92" s="162"/>
      <c r="AW92" s="162"/>
      <c r="AX92" s="162"/>
      <c r="AY92" s="162"/>
      <c r="AZ92" s="262"/>
      <c r="BA92" s="303"/>
      <c r="BB92" s="306"/>
      <c r="BC92" s="306"/>
      <c r="BD92" s="306"/>
      <c r="BE92" s="287"/>
    </row>
    <row r="93" spans="1:57" ht="51.75" customHeight="1" thickBot="1">
      <c r="A93" s="177"/>
      <c r="B93" s="143"/>
      <c r="C93" s="177"/>
      <c r="D93" s="182"/>
      <c r="E93" s="177"/>
      <c r="F93" s="177"/>
      <c r="G93" s="159"/>
      <c r="H93" s="59" t="s">
        <v>161</v>
      </c>
      <c r="I93" s="60" t="s">
        <v>131</v>
      </c>
      <c r="J93" s="239"/>
      <c r="K93" s="134"/>
      <c r="L93" s="153"/>
      <c r="M93" s="181"/>
      <c r="N93" s="194"/>
      <c r="O93" s="177"/>
      <c r="P93" s="23" t="s">
        <v>162</v>
      </c>
      <c r="Q93" s="23" t="s">
        <v>163</v>
      </c>
      <c r="R93" s="23">
        <f>+IFERROR(VLOOKUP(Q93,[5]DATOS!$E$2:$F$17,2,FALSE),"")</f>
        <v>10</v>
      </c>
      <c r="S93" s="192"/>
      <c r="T93" s="192"/>
      <c r="U93" s="192"/>
      <c r="V93" s="192"/>
      <c r="W93" s="192"/>
      <c r="X93" s="192"/>
      <c r="Y93" s="177"/>
      <c r="Z93" s="192"/>
      <c r="AA93" s="171"/>
      <c r="AB93" s="171"/>
      <c r="AC93" s="188"/>
      <c r="AD93" s="188"/>
      <c r="AE93" s="174"/>
      <c r="AF93" s="177"/>
      <c r="AG93" s="153"/>
      <c r="AH93" s="153"/>
      <c r="AI93" s="181"/>
      <c r="AJ93" s="183"/>
      <c r="AK93" s="176"/>
      <c r="AL93" s="176"/>
      <c r="AM93" s="183"/>
      <c r="AN93" s="155"/>
      <c r="AO93" s="265"/>
      <c r="AP93" s="162"/>
      <c r="AQ93" s="162"/>
      <c r="AR93" s="162"/>
      <c r="AS93" s="162"/>
      <c r="AT93" s="162"/>
      <c r="AU93" s="162"/>
      <c r="AV93" s="162"/>
      <c r="AW93" s="162"/>
      <c r="AX93" s="162"/>
      <c r="AY93" s="162"/>
      <c r="AZ93" s="262"/>
      <c r="BA93" s="303"/>
      <c r="BB93" s="306"/>
      <c r="BC93" s="306"/>
      <c r="BD93" s="306"/>
      <c r="BE93" s="287"/>
    </row>
    <row r="94" spans="1:57" ht="68.25" customHeight="1" thickBot="1">
      <c r="A94" s="177"/>
      <c r="B94" s="143"/>
      <c r="C94" s="177"/>
      <c r="D94" s="182"/>
      <c r="E94" s="177"/>
      <c r="F94" s="177"/>
      <c r="G94" s="159"/>
      <c r="H94" s="59" t="s">
        <v>164</v>
      </c>
      <c r="I94" s="60" t="s">
        <v>131</v>
      </c>
      <c r="J94" s="239"/>
      <c r="K94" s="134"/>
      <c r="L94" s="153"/>
      <c r="M94" s="181"/>
      <c r="N94" s="194"/>
      <c r="O94" s="177"/>
      <c r="P94" s="23"/>
      <c r="Q94" s="23"/>
      <c r="R94" s="23"/>
      <c r="S94" s="192"/>
      <c r="T94" s="192"/>
      <c r="U94" s="192"/>
      <c r="V94" s="192"/>
      <c r="W94" s="192"/>
      <c r="X94" s="192"/>
      <c r="Y94" s="177"/>
      <c r="Z94" s="192"/>
      <c r="AA94" s="171"/>
      <c r="AB94" s="171"/>
      <c r="AC94" s="188"/>
      <c r="AD94" s="188"/>
      <c r="AE94" s="174"/>
      <c r="AF94" s="177"/>
      <c r="AG94" s="153"/>
      <c r="AH94" s="153"/>
      <c r="AI94" s="181"/>
      <c r="AJ94" s="183"/>
      <c r="AK94" s="176"/>
      <c r="AL94" s="176"/>
      <c r="AM94" s="183"/>
      <c r="AN94" s="155"/>
      <c r="AO94" s="266"/>
      <c r="AP94" s="187"/>
      <c r="AQ94" s="187"/>
      <c r="AR94" s="187"/>
      <c r="AS94" s="187"/>
      <c r="AT94" s="187"/>
      <c r="AU94" s="187"/>
      <c r="AV94" s="187"/>
      <c r="AW94" s="187"/>
      <c r="AX94" s="187"/>
      <c r="AY94" s="187"/>
      <c r="AZ94" s="263"/>
      <c r="BA94" s="304"/>
      <c r="BB94" s="307"/>
      <c r="BC94" s="307"/>
      <c r="BD94" s="307"/>
      <c r="BE94" s="288"/>
    </row>
    <row r="95" spans="1:57" ht="37.5" customHeight="1" thickBot="1">
      <c r="A95" s="177"/>
      <c r="B95" s="143"/>
      <c r="C95" s="177"/>
      <c r="D95" s="182"/>
      <c r="E95" s="177"/>
      <c r="F95" s="177"/>
      <c r="G95" s="159"/>
      <c r="H95" s="59" t="s">
        <v>165</v>
      </c>
      <c r="I95" s="60" t="s">
        <v>131</v>
      </c>
      <c r="J95" s="239"/>
      <c r="K95" s="134"/>
      <c r="L95" s="153"/>
      <c r="M95" s="181"/>
      <c r="N95" s="194" t="s">
        <v>215</v>
      </c>
      <c r="O95" s="177" t="s">
        <v>133</v>
      </c>
      <c r="P95" s="23" t="s">
        <v>134</v>
      </c>
      <c r="Q95" s="19" t="s">
        <v>135</v>
      </c>
      <c r="R95" s="23">
        <f>+IFERROR(VLOOKUP(Q95,[5]DATOS!$E$2:$F$17,2,FALSE),"")</f>
        <v>15</v>
      </c>
      <c r="S95" s="192">
        <f>SUM(R95:R104)</f>
        <v>100</v>
      </c>
      <c r="T95" s="192" t="str">
        <f>+IF(AND(S95&lt;=100,S95&gt;=96),"Fuerte",IF(AND(S95&lt;=95,S95&gt;=86),"Moderado",IF(AND(S95&lt;=85,J95&gt;=0),"Débil"," ")))</f>
        <v>Fuerte</v>
      </c>
      <c r="U95" s="192" t="s">
        <v>136</v>
      </c>
      <c r="V95" s="192"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192">
        <f>IF(V95="Fuerte",100,IF(V95="Moderado",50,IF(V95="Débil",0)))</f>
        <v>100</v>
      </c>
      <c r="X95" s="192"/>
      <c r="Y95" s="177" t="s">
        <v>210</v>
      </c>
      <c r="Z95" s="344" t="s">
        <v>197</v>
      </c>
      <c r="AA95" s="177" t="s">
        <v>216</v>
      </c>
      <c r="AB95" s="171"/>
      <c r="AC95" s="188"/>
      <c r="AD95" s="188"/>
      <c r="AE95" s="174"/>
      <c r="AF95" s="177"/>
      <c r="AG95" s="153"/>
      <c r="AH95" s="153"/>
      <c r="AI95" s="181"/>
      <c r="AJ95" s="183"/>
      <c r="AK95" s="176"/>
      <c r="AL95" s="176"/>
      <c r="AM95" s="183"/>
      <c r="AN95" s="155"/>
      <c r="AO95" s="292"/>
      <c r="AP95" s="192"/>
      <c r="AQ95" s="192"/>
      <c r="AR95" s="192"/>
      <c r="AS95" s="192"/>
      <c r="AT95" s="192"/>
      <c r="AU95" s="192"/>
      <c r="AV95" s="192"/>
      <c r="AW95" s="192"/>
      <c r="AX95" s="192"/>
      <c r="AY95" s="192"/>
      <c r="AZ95" s="283"/>
      <c r="BA95" s="284"/>
      <c r="BB95" s="285"/>
      <c r="BC95" s="285"/>
      <c r="BD95" s="285"/>
      <c r="BE95" s="282"/>
    </row>
    <row r="96" spans="1:57" ht="37.5" customHeight="1" thickBot="1">
      <c r="A96" s="177"/>
      <c r="B96" s="143"/>
      <c r="C96" s="177"/>
      <c r="D96" s="182"/>
      <c r="E96" s="177"/>
      <c r="F96" s="177"/>
      <c r="G96" s="159"/>
      <c r="H96" s="59" t="s">
        <v>166</v>
      </c>
      <c r="I96" s="60" t="s">
        <v>131</v>
      </c>
      <c r="J96" s="239"/>
      <c r="K96" s="134"/>
      <c r="L96" s="153"/>
      <c r="M96" s="181"/>
      <c r="N96" s="194"/>
      <c r="O96" s="177"/>
      <c r="P96" s="23" t="s">
        <v>146</v>
      </c>
      <c r="Q96" s="19" t="s">
        <v>147</v>
      </c>
      <c r="R96" s="23">
        <f>+IFERROR(VLOOKUP(Q96,[5]DATOS!$E$2:$F$17,2,FALSE),"")</f>
        <v>15</v>
      </c>
      <c r="S96" s="192"/>
      <c r="T96" s="192"/>
      <c r="U96" s="192"/>
      <c r="V96" s="192"/>
      <c r="W96" s="192"/>
      <c r="X96" s="192"/>
      <c r="Y96" s="177"/>
      <c r="Z96" s="192"/>
      <c r="AA96" s="177"/>
      <c r="AB96" s="171"/>
      <c r="AC96" s="188"/>
      <c r="AD96" s="188"/>
      <c r="AE96" s="174"/>
      <c r="AF96" s="177"/>
      <c r="AG96" s="153"/>
      <c r="AH96" s="153"/>
      <c r="AI96" s="181"/>
      <c r="AJ96" s="183"/>
      <c r="AK96" s="176"/>
      <c r="AL96" s="176"/>
      <c r="AM96" s="183"/>
      <c r="AN96" s="155"/>
      <c r="AO96" s="292"/>
      <c r="AP96" s="192"/>
      <c r="AQ96" s="192"/>
      <c r="AR96" s="192"/>
      <c r="AS96" s="192"/>
      <c r="AT96" s="192"/>
      <c r="AU96" s="192"/>
      <c r="AV96" s="192"/>
      <c r="AW96" s="192"/>
      <c r="AX96" s="192"/>
      <c r="AY96" s="192"/>
      <c r="AZ96" s="283"/>
      <c r="BA96" s="284"/>
      <c r="BB96" s="285"/>
      <c r="BC96" s="285"/>
      <c r="BD96" s="285"/>
      <c r="BE96" s="282"/>
    </row>
    <row r="97" spans="1:57" ht="37.5" customHeight="1" thickBot="1">
      <c r="A97" s="177"/>
      <c r="B97" s="143"/>
      <c r="C97" s="177"/>
      <c r="D97" s="182"/>
      <c r="E97" s="177"/>
      <c r="F97" s="177"/>
      <c r="G97" s="159"/>
      <c r="H97" s="59" t="s">
        <v>167</v>
      </c>
      <c r="I97" s="60" t="s">
        <v>131</v>
      </c>
      <c r="J97" s="239"/>
      <c r="K97" s="134"/>
      <c r="L97" s="153"/>
      <c r="M97" s="181"/>
      <c r="N97" s="194"/>
      <c r="O97" s="177"/>
      <c r="P97" s="23" t="s">
        <v>149</v>
      </c>
      <c r="Q97" s="19" t="s">
        <v>150</v>
      </c>
      <c r="R97" s="23">
        <f>+IFERROR(VLOOKUP(Q97,[5]DATOS!$E$2:$F$17,2,FALSE),"")</f>
        <v>15</v>
      </c>
      <c r="S97" s="192"/>
      <c r="T97" s="192"/>
      <c r="U97" s="192"/>
      <c r="V97" s="192"/>
      <c r="W97" s="192"/>
      <c r="X97" s="192"/>
      <c r="Y97" s="177"/>
      <c r="Z97" s="192"/>
      <c r="AA97" s="177"/>
      <c r="AB97" s="171"/>
      <c r="AC97" s="188"/>
      <c r="AD97" s="188"/>
      <c r="AE97" s="174"/>
      <c r="AF97" s="177"/>
      <c r="AG97" s="153"/>
      <c r="AH97" s="153"/>
      <c r="AI97" s="181"/>
      <c r="AJ97" s="183"/>
      <c r="AK97" s="176"/>
      <c r="AL97" s="176"/>
      <c r="AM97" s="183"/>
      <c r="AN97" s="155"/>
      <c r="AO97" s="292"/>
      <c r="AP97" s="192"/>
      <c r="AQ97" s="192"/>
      <c r="AR97" s="192"/>
      <c r="AS97" s="192"/>
      <c r="AT97" s="192"/>
      <c r="AU97" s="192"/>
      <c r="AV97" s="192"/>
      <c r="AW97" s="192"/>
      <c r="AX97" s="192"/>
      <c r="AY97" s="192"/>
      <c r="AZ97" s="283"/>
      <c r="BA97" s="284"/>
      <c r="BB97" s="285"/>
      <c r="BC97" s="285"/>
      <c r="BD97" s="285"/>
      <c r="BE97" s="282"/>
    </row>
    <row r="98" spans="1:57" ht="37.5" customHeight="1" thickBot="1">
      <c r="A98" s="177"/>
      <c r="B98" s="143"/>
      <c r="C98" s="177"/>
      <c r="D98" s="182"/>
      <c r="E98" s="177"/>
      <c r="F98" s="177"/>
      <c r="G98" s="159"/>
      <c r="H98" s="59" t="s">
        <v>168</v>
      </c>
      <c r="I98" s="60" t="s">
        <v>131</v>
      </c>
      <c r="J98" s="239"/>
      <c r="K98" s="134"/>
      <c r="L98" s="153"/>
      <c r="M98" s="181"/>
      <c r="N98" s="194"/>
      <c r="O98" s="177"/>
      <c r="P98" s="23" t="s">
        <v>153</v>
      </c>
      <c r="Q98" s="19" t="s">
        <v>154</v>
      </c>
      <c r="R98" s="23">
        <f>+IFERROR(VLOOKUP(Q98,[5]DATOS!$E$2:$F$17,2,FALSE),"")</f>
        <v>15</v>
      </c>
      <c r="S98" s="192"/>
      <c r="T98" s="192"/>
      <c r="U98" s="192"/>
      <c r="V98" s="192"/>
      <c r="W98" s="192"/>
      <c r="X98" s="192"/>
      <c r="Y98" s="177"/>
      <c r="Z98" s="192"/>
      <c r="AA98" s="177"/>
      <c r="AB98" s="171"/>
      <c r="AC98" s="188"/>
      <c r="AD98" s="188"/>
      <c r="AE98" s="174"/>
      <c r="AF98" s="177"/>
      <c r="AG98" s="153"/>
      <c r="AH98" s="153"/>
      <c r="AI98" s="181"/>
      <c r="AJ98" s="183"/>
      <c r="AK98" s="176"/>
      <c r="AL98" s="176"/>
      <c r="AM98" s="183"/>
      <c r="AN98" s="155"/>
      <c r="AO98" s="292"/>
      <c r="AP98" s="192"/>
      <c r="AQ98" s="192"/>
      <c r="AR98" s="192"/>
      <c r="AS98" s="192"/>
      <c r="AT98" s="192"/>
      <c r="AU98" s="192"/>
      <c r="AV98" s="192"/>
      <c r="AW98" s="192"/>
      <c r="AX98" s="192"/>
      <c r="AY98" s="192"/>
      <c r="AZ98" s="283"/>
      <c r="BA98" s="284"/>
      <c r="BB98" s="285"/>
      <c r="BC98" s="285"/>
      <c r="BD98" s="285"/>
      <c r="BE98" s="282"/>
    </row>
    <row r="99" spans="1:57" ht="18.75" customHeight="1" thickBot="1">
      <c r="A99" s="177"/>
      <c r="B99" s="143"/>
      <c r="C99" s="177"/>
      <c r="D99" s="182"/>
      <c r="E99" s="177"/>
      <c r="F99" s="177"/>
      <c r="G99" s="159"/>
      <c r="H99" s="195" t="s">
        <v>169</v>
      </c>
      <c r="I99" s="60" t="s">
        <v>131</v>
      </c>
      <c r="J99" s="239"/>
      <c r="K99" s="134"/>
      <c r="L99" s="153"/>
      <c r="M99" s="181"/>
      <c r="N99" s="194"/>
      <c r="O99" s="177"/>
      <c r="P99" s="23" t="s">
        <v>156</v>
      </c>
      <c r="Q99" s="19" t="s">
        <v>157</v>
      </c>
      <c r="R99" s="23">
        <f>+IFERROR(VLOOKUP(Q99,[5]DATOS!$E$2:$F$17,2,FALSE),"")</f>
        <v>15</v>
      </c>
      <c r="S99" s="192"/>
      <c r="T99" s="192"/>
      <c r="U99" s="192"/>
      <c r="V99" s="192"/>
      <c r="W99" s="192"/>
      <c r="X99" s="192"/>
      <c r="Y99" s="177"/>
      <c r="Z99" s="192"/>
      <c r="AA99" s="177"/>
      <c r="AB99" s="171"/>
      <c r="AC99" s="188"/>
      <c r="AD99" s="188"/>
      <c r="AE99" s="174"/>
      <c r="AF99" s="177"/>
      <c r="AG99" s="153"/>
      <c r="AH99" s="153"/>
      <c r="AI99" s="181"/>
      <c r="AJ99" s="183"/>
      <c r="AK99" s="176"/>
      <c r="AL99" s="176"/>
      <c r="AM99" s="183"/>
      <c r="AN99" s="155"/>
      <c r="AO99" s="292"/>
      <c r="AP99" s="192"/>
      <c r="AQ99" s="192"/>
      <c r="AR99" s="192"/>
      <c r="AS99" s="192"/>
      <c r="AT99" s="192"/>
      <c r="AU99" s="192"/>
      <c r="AV99" s="192"/>
      <c r="AW99" s="192"/>
      <c r="AX99" s="192"/>
      <c r="AY99" s="192"/>
      <c r="AZ99" s="283"/>
      <c r="BA99" s="284"/>
      <c r="BB99" s="285"/>
      <c r="BC99" s="285"/>
      <c r="BD99" s="285"/>
      <c r="BE99" s="282"/>
    </row>
    <row r="100" spans="1:57" ht="45.75" customHeight="1" thickBot="1">
      <c r="A100" s="177"/>
      <c r="B100" s="143"/>
      <c r="C100" s="177"/>
      <c r="D100" s="182"/>
      <c r="E100" s="177"/>
      <c r="F100" s="177"/>
      <c r="G100" s="159"/>
      <c r="H100" s="195"/>
      <c r="I100" s="60" t="s">
        <v>131</v>
      </c>
      <c r="J100" s="239"/>
      <c r="K100" s="134"/>
      <c r="L100" s="153"/>
      <c r="M100" s="181"/>
      <c r="N100" s="194"/>
      <c r="O100" s="177"/>
      <c r="P100" s="23" t="s">
        <v>159</v>
      </c>
      <c r="Q100" s="19" t="s">
        <v>160</v>
      </c>
      <c r="R100" s="23">
        <f>+IFERROR(VLOOKUP(Q100,[5]DATOS!$E$2:$F$17,2,FALSE),"")</f>
        <v>15</v>
      </c>
      <c r="S100" s="192"/>
      <c r="T100" s="192"/>
      <c r="U100" s="192"/>
      <c r="V100" s="192"/>
      <c r="W100" s="192"/>
      <c r="X100" s="192"/>
      <c r="Y100" s="177"/>
      <c r="Z100" s="192"/>
      <c r="AA100" s="177"/>
      <c r="AB100" s="171"/>
      <c r="AC100" s="188"/>
      <c r="AD100" s="188"/>
      <c r="AE100" s="174"/>
      <c r="AF100" s="177"/>
      <c r="AG100" s="153"/>
      <c r="AH100" s="153"/>
      <c r="AI100" s="181"/>
      <c r="AJ100" s="183"/>
      <c r="AK100" s="176"/>
      <c r="AL100" s="176"/>
      <c r="AM100" s="183"/>
      <c r="AN100" s="155"/>
      <c r="AO100" s="292"/>
      <c r="AP100" s="192"/>
      <c r="AQ100" s="192"/>
      <c r="AR100" s="192"/>
      <c r="AS100" s="192"/>
      <c r="AT100" s="192"/>
      <c r="AU100" s="192"/>
      <c r="AV100" s="192"/>
      <c r="AW100" s="192"/>
      <c r="AX100" s="192"/>
      <c r="AY100" s="192"/>
      <c r="AZ100" s="283"/>
      <c r="BA100" s="284"/>
      <c r="BB100" s="285"/>
      <c r="BC100" s="285"/>
      <c r="BD100" s="285"/>
      <c r="BE100" s="282"/>
    </row>
    <row r="101" spans="1:57" ht="27.75" customHeight="1" thickBot="1">
      <c r="A101" s="177"/>
      <c r="B101" s="143"/>
      <c r="C101" s="177"/>
      <c r="D101" s="182"/>
      <c r="E101" s="177"/>
      <c r="F101" s="177"/>
      <c r="G101" s="159"/>
      <c r="H101" s="195" t="s">
        <v>170</v>
      </c>
      <c r="I101" s="60" t="s">
        <v>131</v>
      </c>
      <c r="J101" s="239"/>
      <c r="K101" s="134"/>
      <c r="L101" s="153"/>
      <c r="M101" s="181"/>
      <c r="N101" s="194"/>
      <c r="O101" s="177"/>
      <c r="P101" s="23" t="s">
        <v>162</v>
      </c>
      <c r="Q101" s="23" t="s">
        <v>163</v>
      </c>
      <c r="R101" s="23">
        <f>+IFERROR(VLOOKUP(Q101,[5]DATOS!$E$2:$F$17,2,FALSE),"")</f>
        <v>10</v>
      </c>
      <c r="S101" s="192"/>
      <c r="T101" s="192"/>
      <c r="U101" s="192"/>
      <c r="V101" s="192"/>
      <c r="W101" s="192"/>
      <c r="X101" s="192"/>
      <c r="Y101" s="177"/>
      <c r="Z101" s="192"/>
      <c r="AA101" s="177"/>
      <c r="AB101" s="171"/>
      <c r="AC101" s="188"/>
      <c r="AD101" s="188"/>
      <c r="AE101" s="174"/>
      <c r="AF101" s="177"/>
      <c r="AG101" s="153"/>
      <c r="AH101" s="153"/>
      <c r="AI101" s="181"/>
      <c r="AJ101" s="183"/>
      <c r="AK101" s="176"/>
      <c r="AL101" s="176"/>
      <c r="AM101" s="183"/>
      <c r="AN101" s="155"/>
      <c r="AO101" s="292"/>
      <c r="AP101" s="192"/>
      <c r="AQ101" s="192"/>
      <c r="AR101" s="192"/>
      <c r="AS101" s="192"/>
      <c r="AT101" s="192"/>
      <c r="AU101" s="192"/>
      <c r="AV101" s="192"/>
      <c r="AW101" s="192"/>
      <c r="AX101" s="192"/>
      <c r="AY101" s="192"/>
      <c r="AZ101" s="283"/>
      <c r="BA101" s="284"/>
      <c r="BB101" s="285"/>
      <c r="BC101" s="285"/>
      <c r="BD101" s="285"/>
      <c r="BE101" s="282"/>
    </row>
    <row r="102" spans="1:57" ht="26.25" customHeight="1" thickBot="1">
      <c r="A102" s="177"/>
      <c r="B102" s="143"/>
      <c r="C102" s="177"/>
      <c r="D102" s="182"/>
      <c r="E102" s="177"/>
      <c r="F102" s="177"/>
      <c r="G102" s="159"/>
      <c r="H102" s="195"/>
      <c r="I102" s="60" t="s">
        <v>131</v>
      </c>
      <c r="J102" s="239"/>
      <c r="K102" s="134"/>
      <c r="L102" s="153"/>
      <c r="M102" s="181"/>
      <c r="N102" s="194"/>
      <c r="O102" s="177"/>
      <c r="P102" s="192"/>
      <c r="Q102" s="192"/>
      <c r="R102" s="192"/>
      <c r="S102" s="192"/>
      <c r="T102" s="192"/>
      <c r="U102" s="192"/>
      <c r="V102" s="192"/>
      <c r="W102" s="192"/>
      <c r="X102" s="192"/>
      <c r="Y102" s="177"/>
      <c r="Z102" s="192"/>
      <c r="AA102" s="177"/>
      <c r="AB102" s="171"/>
      <c r="AC102" s="188"/>
      <c r="AD102" s="188"/>
      <c r="AE102" s="174"/>
      <c r="AF102" s="177"/>
      <c r="AG102" s="153"/>
      <c r="AH102" s="153"/>
      <c r="AI102" s="181"/>
      <c r="AJ102" s="183"/>
      <c r="AK102" s="176"/>
      <c r="AL102" s="176"/>
      <c r="AM102" s="183"/>
      <c r="AN102" s="155"/>
      <c r="AO102" s="292"/>
      <c r="AP102" s="192"/>
      <c r="AQ102" s="192"/>
      <c r="AR102" s="192"/>
      <c r="AS102" s="192"/>
      <c r="AT102" s="192"/>
      <c r="AU102" s="192"/>
      <c r="AV102" s="192"/>
      <c r="AW102" s="192"/>
      <c r="AX102" s="192"/>
      <c r="AY102" s="192"/>
      <c r="AZ102" s="283"/>
      <c r="BA102" s="284"/>
      <c r="BB102" s="285"/>
      <c r="BC102" s="285"/>
      <c r="BD102" s="285"/>
      <c r="BE102" s="282"/>
    </row>
    <row r="103" spans="1:57" ht="18.75" customHeight="1" thickBot="1">
      <c r="A103" s="177"/>
      <c r="B103" s="143"/>
      <c r="C103" s="177"/>
      <c r="D103" s="182"/>
      <c r="E103" s="177"/>
      <c r="F103" s="177"/>
      <c r="G103" s="159"/>
      <c r="H103" s="195" t="s">
        <v>171</v>
      </c>
      <c r="I103" s="60" t="s">
        <v>131</v>
      </c>
      <c r="J103" s="239"/>
      <c r="K103" s="134"/>
      <c r="L103" s="153"/>
      <c r="M103" s="181"/>
      <c r="N103" s="194"/>
      <c r="O103" s="177"/>
      <c r="P103" s="192"/>
      <c r="Q103" s="192"/>
      <c r="R103" s="192"/>
      <c r="S103" s="192"/>
      <c r="T103" s="192"/>
      <c r="U103" s="192"/>
      <c r="V103" s="192"/>
      <c r="W103" s="192"/>
      <c r="X103" s="192"/>
      <c r="Y103" s="177"/>
      <c r="Z103" s="192"/>
      <c r="AA103" s="177"/>
      <c r="AB103" s="171"/>
      <c r="AC103" s="188"/>
      <c r="AD103" s="188"/>
      <c r="AE103" s="174"/>
      <c r="AF103" s="177"/>
      <c r="AG103" s="153"/>
      <c r="AH103" s="153"/>
      <c r="AI103" s="181"/>
      <c r="AJ103" s="183"/>
      <c r="AK103" s="176"/>
      <c r="AL103" s="176"/>
      <c r="AM103" s="183"/>
      <c r="AN103" s="155"/>
      <c r="AO103" s="292"/>
      <c r="AP103" s="192"/>
      <c r="AQ103" s="192"/>
      <c r="AR103" s="192"/>
      <c r="AS103" s="192"/>
      <c r="AT103" s="192"/>
      <c r="AU103" s="192"/>
      <c r="AV103" s="192"/>
      <c r="AW103" s="192"/>
      <c r="AX103" s="192"/>
      <c r="AY103" s="192"/>
      <c r="AZ103" s="283"/>
      <c r="BA103" s="284"/>
      <c r="BB103" s="285"/>
      <c r="BC103" s="285"/>
      <c r="BD103" s="285"/>
      <c r="BE103" s="282"/>
    </row>
    <row r="104" spans="1:57" ht="9.75" customHeight="1" thickBot="1">
      <c r="A104" s="177"/>
      <c r="B104" s="143"/>
      <c r="C104" s="177"/>
      <c r="D104" s="182"/>
      <c r="E104" s="177"/>
      <c r="F104" s="177"/>
      <c r="G104" s="159"/>
      <c r="H104" s="195"/>
      <c r="I104" s="60" t="s">
        <v>131</v>
      </c>
      <c r="J104" s="239"/>
      <c r="K104" s="134"/>
      <c r="L104" s="153"/>
      <c r="M104" s="181"/>
      <c r="N104" s="194"/>
      <c r="O104" s="177"/>
      <c r="P104" s="192"/>
      <c r="Q104" s="192"/>
      <c r="R104" s="192"/>
      <c r="S104" s="192"/>
      <c r="T104" s="192"/>
      <c r="U104" s="192"/>
      <c r="V104" s="192"/>
      <c r="W104" s="192"/>
      <c r="X104" s="192"/>
      <c r="Y104" s="177"/>
      <c r="Z104" s="192"/>
      <c r="AA104" s="177"/>
      <c r="AB104" s="171"/>
      <c r="AC104" s="188"/>
      <c r="AD104" s="188"/>
      <c r="AE104" s="174"/>
      <c r="AF104" s="177"/>
      <c r="AG104" s="153"/>
      <c r="AH104" s="153"/>
      <c r="AI104" s="181"/>
      <c r="AJ104" s="183"/>
      <c r="AK104" s="176"/>
      <c r="AL104" s="176"/>
      <c r="AM104" s="183"/>
      <c r="AN104" s="155"/>
      <c r="AO104" s="292"/>
      <c r="AP104" s="192"/>
      <c r="AQ104" s="192"/>
      <c r="AR104" s="192"/>
      <c r="AS104" s="192"/>
      <c r="AT104" s="192"/>
      <c r="AU104" s="192"/>
      <c r="AV104" s="192"/>
      <c r="AW104" s="192"/>
      <c r="AX104" s="192"/>
      <c r="AY104" s="192"/>
      <c r="AZ104" s="283"/>
      <c r="BA104" s="284"/>
      <c r="BB104" s="285"/>
      <c r="BC104" s="285"/>
      <c r="BD104" s="285"/>
      <c r="BE104" s="282"/>
    </row>
    <row r="105" spans="1:57" ht="18.75" customHeight="1" thickBot="1">
      <c r="A105" s="177"/>
      <c r="B105" s="143"/>
      <c r="C105" s="177"/>
      <c r="D105" s="182"/>
      <c r="E105" s="177"/>
      <c r="F105" s="177"/>
      <c r="G105" s="159"/>
      <c r="H105" s="195" t="s">
        <v>172</v>
      </c>
      <c r="I105" s="60" t="s">
        <v>131</v>
      </c>
      <c r="J105" s="239"/>
      <c r="K105" s="134"/>
      <c r="L105" s="153"/>
      <c r="M105" s="181"/>
      <c r="N105" s="194"/>
      <c r="O105" s="177"/>
      <c r="P105" s="192"/>
      <c r="Q105" s="192"/>
      <c r="R105" s="192"/>
      <c r="S105" s="192"/>
      <c r="T105" s="192"/>
      <c r="U105" s="192"/>
      <c r="V105" s="192"/>
      <c r="W105" s="192"/>
      <c r="X105" s="192"/>
      <c r="Y105" s="177"/>
      <c r="Z105" s="192"/>
      <c r="AA105" s="177"/>
      <c r="AB105" s="171"/>
      <c r="AC105" s="188"/>
      <c r="AD105" s="188"/>
      <c r="AE105" s="174"/>
      <c r="AF105" s="177"/>
      <c r="AG105" s="153"/>
      <c r="AH105" s="153"/>
      <c r="AI105" s="181"/>
      <c r="AJ105" s="183"/>
      <c r="AK105" s="176"/>
      <c r="AL105" s="176"/>
      <c r="AM105" s="183"/>
      <c r="AN105" s="155"/>
      <c r="AO105" s="292"/>
      <c r="AP105" s="192"/>
      <c r="AQ105" s="192"/>
      <c r="AR105" s="192"/>
      <c r="AS105" s="192"/>
      <c r="AT105" s="192"/>
      <c r="AU105" s="192"/>
      <c r="AV105" s="192"/>
      <c r="AW105" s="192"/>
      <c r="AX105" s="192"/>
      <c r="AY105" s="192"/>
      <c r="AZ105" s="283"/>
      <c r="BA105" s="284"/>
      <c r="BB105" s="285"/>
      <c r="BC105" s="285"/>
      <c r="BD105" s="285"/>
      <c r="BE105" s="282"/>
    </row>
    <row r="106" spans="1:57" ht="12.75" customHeight="1" thickBot="1">
      <c r="A106" s="177"/>
      <c r="B106" s="143"/>
      <c r="C106" s="177"/>
      <c r="D106" s="182"/>
      <c r="E106" s="177"/>
      <c r="F106" s="177"/>
      <c r="G106" s="159"/>
      <c r="H106" s="195"/>
      <c r="I106" s="60" t="s">
        <v>131</v>
      </c>
      <c r="J106" s="239"/>
      <c r="K106" s="134"/>
      <c r="L106" s="153"/>
      <c r="M106" s="181"/>
      <c r="N106" s="194"/>
      <c r="O106" s="177"/>
      <c r="P106" s="192"/>
      <c r="Q106" s="192"/>
      <c r="R106" s="192"/>
      <c r="S106" s="192"/>
      <c r="T106" s="192"/>
      <c r="U106" s="192"/>
      <c r="V106" s="192"/>
      <c r="W106" s="192"/>
      <c r="X106" s="192"/>
      <c r="Y106" s="177"/>
      <c r="Z106" s="192"/>
      <c r="AA106" s="177"/>
      <c r="AB106" s="171"/>
      <c r="AC106" s="188"/>
      <c r="AD106" s="188"/>
      <c r="AE106" s="174"/>
      <c r="AF106" s="177"/>
      <c r="AG106" s="153"/>
      <c r="AH106" s="153"/>
      <c r="AI106" s="181"/>
      <c r="AJ106" s="183"/>
      <c r="AK106" s="176"/>
      <c r="AL106" s="176"/>
      <c r="AM106" s="183"/>
      <c r="AN106" s="155"/>
      <c r="AO106" s="292"/>
      <c r="AP106" s="192"/>
      <c r="AQ106" s="192"/>
      <c r="AR106" s="192"/>
      <c r="AS106" s="192"/>
      <c r="AT106" s="192"/>
      <c r="AU106" s="192"/>
      <c r="AV106" s="192"/>
      <c r="AW106" s="192"/>
      <c r="AX106" s="192"/>
      <c r="AY106" s="192"/>
      <c r="AZ106" s="283"/>
      <c r="BA106" s="284"/>
      <c r="BB106" s="285"/>
      <c r="BC106" s="285"/>
      <c r="BD106" s="285"/>
      <c r="BE106" s="282"/>
    </row>
    <row r="107" spans="1:57" ht="18.75" customHeight="1" thickBot="1">
      <c r="A107" s="177"/>
      <c r="B107" s="143"/>
      <c r="C107" s="177"/>
      <c r="D107" s="182"/>
      <c r="E107" s="177"/>
      <c r="F107" s="177"/>
      <c r="G107" s="159"/>
      <c r="H107" s="195" t="s">
        <v>173</v>
      </c>
      <c r="I107" s="60" t="s">
        <v>131</v>
      </c>
      <c r="J107" s="239"/>
      <c r="K107" s="134"/>
      <c r="L107" s="153"/>
      <c r="M107" s="181"/>
      <c r="N107" s="194"/>
      <c r="O107" s="177"/>
      <c r="P107" s="192"/>
      <c r="Q107" s="192"/>
      <c r="R107" s="192"/>
      <c r="S107" s="192"/>
      <c r="T107" s="192"/>
      <c r="U107" s="192"/>
      <c r="V107" s="192"/>
      <c r="W107" s="192"/>
      <c r="X107" s="192"/>
      <c r="Y107" s="177"/>
      <c r="Z107" s="192"/>
      <c r="AA107" s="177"/>
      <c r="AB107" s="171"/>
      <c r="AC107" s="188"/>
      <c r="AD107" s="188"/>
      <c r="AE107" s="174"/>
      <c r="AF107" s="177"/>
      <c r="AG107" s="153"/>
      <c r="AH107" s="153"/>
      <c r="AI107" s="181"/>
      <c r="AJ107" s="183"/>
      <c r="AK107" s="176"/>
      <c r="AL107" s="176"/>
      <c r="AM107" s="183"/>
      <c r="AN107" s="155"/>
      <c r="AO107" s="292"/>
      <c r="AP107" s="192"/>
      <c r="AQ107" s="192"/>
      <c r="AR107" s="192"/>
      <c r="AS107" s="192"/>
      <c r="AT107" s="192"/>
      <c r="AU107" s="192"/>
      <c r="AV107" s="192"/>
      <c r="AW107" s="192"/>
      <c r="AX107" s="192"/>
      <c r="AY107" s="192"/>
      <c r="AZ107" s="283"/>
      <c r="BA107" s="284"/>
      <c r="BB107" s="285"/>
      <c r="BC107" s="285"/>
      <c r="BD107" s="285"/>
      <c r="BE107" s="282"/>
    </row>
    <row r="108" spans="1:57" ht="12.75" customHeight="1" thickBot="1">
      <c r="A108" s="177"/>
      <c r="B108" s="143"/>
      <c r="C108" s="177"/>
      <c r="D108" s="182"/>
      <c r="E108" s="177"/>
      <c r="F108" s="177"/>
      <c r="G108" s="159"/>
      <c r="H108" s="195"/>
      <c r="I108" s="60" t="s">
        <v>131</v>
      </c>
      <c r="J108" s="239"/>
      <c r="K108" s="134"/>
      <c r="L108" s="153"/>
      <c r="M108" s="181"/>
      <c r="N108" s="194"/>
      <c r="O108" s="177"/>
      <c r="P108" s="192"/>
      <c r="Q108" s="192"/>
      <c r="R108" s="192"/>
      <c r="S108" s="192"/>
      <c r="T108" s="192"/>
      <c r="U108" s="192"/>
      <c r="V108" s="192"/>
      <c r="W108" s="192"/>
      <c r="X108" s="192"/>
      <c r="Y108" s="177"/>
      <c r="Z108" s="192"/>
      <c r="AA108" s="177"/>
      <c r="AB108" s="171"/>
      <c r="AC108" s="188"/>
      <c r="AD108" s="188"/>
      <c r="AE108" s="174"/>
      <c r="AF108" s="177"/>
      <c r="AG108" s="153"/>
      <c r="AH108" s="153"/>
      <c r="AI108" s="181"/>
      <c r="AJ108" s="183"/>
      <c r="AK108" s="176"/>
      <c r="AL108" s="176"/>
      <c r="AM108" s="183"/>
      <c r="AN108" s="155"/>
      <c r="AO108" s="292"/>
      <c r="AP108" s="192"/>
      <c r="AQ108" s="192"/>
      <c r="AR108" s="192"/>
      <c r="AS108" s="192"/>
      <c r="AT108" s="192"/>
      <c r="AU108" s="192"/>
      <c r="AV108" s="192"/>
      <c r="AW108" s="192"/>
      <c r="AX108" s="192"/>
      <c r="AY108" s="192"/>
      <c r="AZ108" s="283"/>
      <c r="BA108" s="284"/>
      <c r="BB108" s="285"/>
      <c r="BC108" s="285"/>
      <c r="BD108" s="285"/>
      <c r="BE108" s="282"/>
    </row>
    <row r="109" spans="1:57" ht="14.25" customHeight="1" thickBot="1">
      <c r="A109" s="177"/>
      <c r="B109" s="143"/>
      <c r="C109" s="177"/>
      <c r="D109" s="182"/>
      <c r="E109" s="177"/>
      <c r="F109" s="177"/>
      <c r="G109" s="159"/>
      <c r="H109" s="195" t="s">
        <v>174</v>
      </c>
      <c r="I109" s="60" t="s">
        <v>131</v>
      </c>
      <c r="J109" s="239"/>
      <c r="K109" s="134"/>
      <c r="L109" s="153"/>
      <c r="M109" s="181"/>
      <c r="N109" s="194"/>
      <c r="O109" s="177"/>
      <c r="P109" s="192"/>
      <c r="Q109" s="192"/>
      <c r="R109" s="192"/>
      <c r="S109" s="192"/>
      <c r="T109" s="192"/>
      <c r="U109" s="192"/>
      <c r="V109" s="192"/>
      <c r="W109" s="192"/>
      <c r="X109" s="192"/>
      <c r="Y109" s="177"/>
      <c r="Z109" s="192"/>
      <c r="AA109" s="177"/>
      <c r="AB109" s="171"/>
      <c r="AC109" s="188"/>
      <c r="AD109" s="188"/>
      <c r="AE109" s="174"/>
      <c r="AF109" s="177"/>
      <c r="AG109" s="153"/>
      <c r="AH109" s="153"/>
      <c r="AI109" s="181"/>
      <c r="AJ109" s="183"/>
      <c r="AK109" s="176"/>
      <c r="AL109" s="176"/>
      <c r="AM109" s="183"/>
      <c r="AN109" s="155"/>
      <c r="AO109" s="292"/>
      <c r="AP109" s="192"/>
      <c r="AQ109" s="192"/>
      <c r="AR109" s="192"/>
      <c r="AS109" s="192"/>
      <c r="AT109" s="192"/>
      <c r="AU109" s="192"/>
      <c r="AV109" s="192"/>
      <c r="AW109" s="192"/>
      <c r="AX109" s="192"/>
      <c r="AY109" s="192"/>
      <c r="AZ109" s="283"/>
      <c r="BA109" s="284"/>
      <c r="BB109" s="285"/>
      <c r="BC109" s="285"/>
      <c r="BD109" s="285"/>
      <c r="BE109" s="282"/>
    </row>
    <row r="110" spans="1:57" ht="13.5" customHeight="1" thickBot="1">
      <c r="A110" s="177"/>
      <c r="B110" s="143"/>
      <c r="C110" s="177"/>
      <c r="D110" s="182"/>
      <c r="E110" s="177"/>
      <c r="F110" s="177"/>
      <c r="G110" s="159"/>
      <c r="H110" s="195"/>
      <c r="I110" s="60" t="s">
        <v>131</v>
      </c>
      <c r="J110" s="239"/>
      <c r="K110" s="134"/>
      <c r="L110" s="153"/>
      <c r="M110" s="181"/>
      <c r="N110" s="194"/>
      <c r="O110" s="177"/>
      <c r="P110" s="192"/>
      <c r="Q110" s="192"/>
      <c r="R110" s="192"/>
      <c r="S110" s="192"/>
      <c r="T110" s="192"/>
      <c r="U110" s="192"/>
      <c r="V110" s="192"/>
      <c r="W110" s="192"/>
      <c r="X110" s="192"/>
      <c r="Y110" s="177"/>
      <c r="Z110" s="192"/>
      <c r="AA110" s="177"/>
      <c r="AB110" s="171"/>
      <c r="AC110" s="188"/>
      <c r="AD110" s="188"/>
      <c r="AE110" s="174"/>
      <c r="AF110" s="177"/>
      <c r="AG110" s="153"/>
      <c r="AH110" s="153"/>
      <c r="AI110" s="181"/>
      <c r="AJ110" s="183"/>
      <c r="AK110" s="176"/>
      <c r="AL110" s="176"/>
      <c r="AM110" s="183"/>
      <c r="AN110" s="155"/>
      <c r="AO110" s="292"/>
      <c r="AP110" s="192"/>
      <c r="AQ110" s="192"/>
      <c r="AR110" s="192"/>
      <c r="AS110" s="192"/>
      <c r="AT110" s="192"/>
      <c r="AU110" s="192"/>
      <c r="AV110" s="192"/>
      <c r="AW110" s="192"/>
      <c r="AX110" s="192"/>
      <c r="AY110" s="192"/>
      <c r="AZ110" s="283"/>
      <c r="BA110" s="284"/>
      <c r="BB110" s="285"/>
      <c r="BC110" s="285"/>
      <c r="BD110" s="285"/>
      <c r="BE110" s="282"/>
    </row>
    <row r="111" spans="1:57" ht="18.75" customHeight="1" thickBot="1">
      <c r="A111" s="177"/>
      <c r="B111" s="143"/>
      <c r="C111" s="177"/>
      <c r="D111" s="182"/>
      <c r="E111" s="177"/>
      <c r="F111" s="177"/>
      <c r="G111" s="159"/>
      <c r="H111" s="195" t="s">
        <v>175</v>
      </c>
      <c r="I111" s="60" t="s">
        <v>131</v>
      </c>
      <c r="J111" s="239"/>
      <c r="K111" s="134"/>
      <c r="L111" s="153"/>
      <c r="M111" s="181"/>
      <c r="N111" s="194"/>
      <c r="O111" s="177"/>
      <c r="P111" s="192"/>
      <c r="Q111" s="192"/>
      <c r="R111" s="192"/>
      <c r="S111" s="192"/>
      <c r="T111" s="192"/>
      <c r="U111" s="192"/>
      <c r="V111" s="192"/>
      <c r="W111" s="192"/>
      <c r="X111" s="192"/>
      <c r="Y111" s="177"/>
      <c r="Z111" s="192"/>
      <c r="AA111" s="177"/>
      <c r="AB111" s="171"/>
      <c r="AC111" s="188"/>
      <c r="AD111" s="188"/>
      <c r="AE111" s="174"/>
      <c r="AF111" s="177"/>
      <c r="AG111" s="153"/>
      <c r="AH111" s="153"/>
      <c r="AI111" s="181"/>
      <c r="AJ111" s="183"/>
      <c r="AK111" s="176"/>
      <c r="AL111" s="176"/>
      <c r="AM111" s="183"/>
      <c r="AN111" s="155"/>
      <c r="AO111" s="292"/>
      <c r="AP111" s="192"/>
      <c r="AQ111" s="192"/>
      <c r="AR111" s="192"/>
      <c r="AS111" s="192"/>
      <c r="AT111" s="192"/>
      <c r="AU111" s="192"/>
      <c r="AV111" s="192"/>
      <c r="AW111" s="192"/>
      <c r="AX111" s="192"/>
      <c r="AY111" s="192"/>
      <c r="AZ111" s="283"/>
      <c r="BA111" s="284"/>
      <c r="BB111" s="285"/>
      <c r="BC111" s="285"/>
      <c r="BD111" s="285"/>
      <c r="BE111" s="282"/>
    </row>
    <row r="112" spans="1:57" ht="15.75" customHeight="1" thickBot="1">
      <c r="A112" s="177"/>
      <c r="B112" s="144"/>
      <c r="C112" s="177"/>
      <c r="D112" s="234"/>
      <c r="E112" s="177"/>
      <c r="F112" s="177"/>
      <c r="G112" s="160"/>
      <c r="H112" s="195"/>
      <c r="I112" s="60" t="s">
        <v>131</v>
      </c>
      <c r="J112" s="251"/>
      <c r="K112" s="134"/>
      <c r="L112" s="223"/>
      <c r="M112" s="343"/>
      <c r="N112" s="194"/>
      <c r="O112" s="177"/>
      <c r="P112" s="192"/>
      <c r="Q112" s="192"/>
      <c r="R112" s="192"/>
      <c r="S112" s="192"/>
      <c r="T112" s="192"/>
      <c r="U112" s="192"/>
      <c r="V112" s="192"/>
      <c r="W112" s="192"/>
      <c r="X112" s="192"/>
      <c r="Y112" s="177"/>
      <c r="Z112" s="192"/>
      <c r="AA112" s="177"/>
      <c r="AB112" s="171"/>
      <c r="AC112" s="338"/>
      <c r="AD112" s="338"/>
      <c r="AE112" s="247"/>
      <c r="AF112" s="177"/>
      <c r="AG112" s="223"/>
      <c r="AH112" s="223"/>
      <c r="AI112" s="343"/>
      <c r="AJ112" s="183"/>
      <c r="AK112" s="176"/>
      <c r="AL112" s="176"/>
      <c r="AM112" s="183"/>
      <c r="AN112" s="155"/>
      <c r="AO112" s="312"/>
      <c r="AP112" s="313"/>
      <c r="AQ112" s="313"/>
      <c r="AR112" s="313"/>
      <c r="AS112" s="313"/>
      <c r="AT112" s="313"/>
      <c r="AU112" s="313"/>
      <c r="AV112" s="313"/>
      <c r="AW112" s="313"/>
      <c r="AX112" s="313"/>
      <c r="AY112" s="313"/>
      <c r="AZ112" s="318"/>
      <c r="BA112" s="319"/>
      <c r="BB112" s="301"/>
      <c r="BC112" s="301"/>
      <c r="BD112" s="301"/>
      <c r="BE112" s="314"/>
    </row>
    <row r="113" spans="1:57" ht="36.75" customHeight="1" thickBot="1">
      <c r="A113" s="192">
        <v>5</v>
      </c>
      <c r="B113" s="145" t="s">
        <v>205</v>
      </c>
      <c r="C113" s="177" t="s">
        <v>217</v>
      </c>
      <c r="D113" s="324" t="s">
        <v>126</v>
      </c>
      <c r="E113" s="170" t="s">
        <v>218</v>
      </c>
      <c r="F113" s="177" t="s">
        <v>219</v>
      </c>
      <c r="G113" s="170" t="s">
        <v>129</v>
      </c>
      <c r="H113" s="195" t="s">
        <v>130</v>
      </c>
      <c r="I113" s="60" t="s">
        <v>131</v>
      </c>
      <c r="J113" s="323">
        <f>COUNTIF(I113:I164,[3]DATOS!$D$24)</f>
        <v>52</v>
      </c>
      <c r="K113" s="333" t="str">
        <f>+IF(AND(J113&lt;6,J113&gt;0),"Moderado",IF(AND(J113&lt;12,J113&gt;5),"Mayor",IF(AND(J113&lt;20,J113&gt;11),"Catastrófico","Responda las Preguntas de Impacto")))</f>
        <v>Responda las Preguntas de Impacto</v>
      </c>
      <c r="L113" s="152"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
      </c>
      <c r="M113" s="180"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
      </c>
      <c r="N113" s="193" t="s">
        <v>220</v>
      </c>
      <c r="O113" s="177" t="s">
        <v>133</v>
      </c>
      <c r="P113" s="34" t="s">
        <v>134</v>
      </c>
      <c r="Q113" s="19" t="s">
        <v>135</v>
      </c>
      <c r="R113" s="52">
        <f>+IFERROR(VLOOKUP(Q113,[6]DATOS!$E$2:$F$17,2,FALSE),"")</f>
        <v>15</v>
      </c>
      <c r="S113" s="192">
        <f>SUM(R113:R120)</f>
        <v>100</v>
      </c>
      <c r="T113" s="192" t="str">
        <f>+IF(AND(S113&lt;=100,S113&gt;=96),"Fuerte",IF(AND(S113&lt;=95,S113&gt;=86),"Moderado",IF(AND(S113&lt;=85,J113&gt;=0),"Débil"," ")))</f>
        <v>Fuerte</v>
      </c>
      <c r="U113" s="192" t="s">
        <v>136</v>
      </c>
      <c r="V113" s="192"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192">
        <f>IF(V113="Fuerte",100,IF(V113="Moderado",50,IF(V113="Débil",0)))</f>
        <v>100</v>
      </c>
      <c r="X113" s="192">
        <f>AVERAGE(W113:W120)</f>
        <v>100</v>
      </c>
      <c r="Y113" s="177" t="s">
        <v>221</v>
      </c>
      <c r="Z113" s="192" t="s">
        <v>190</v>
      </c>
      <c r="AA113" s="336" t="s">
        <v>222</v>
      </c>
      <c r="AB113" s="171" t="str">
        <f>+IF(X113=100,"Fuerte",IF(AND(X113&lt;=99,X113&gt;=50),"Moderado",IF(X113&lt;50,"Débil"," ")))</f>
        <v>Fuerte</v>
      </c>
      <c r="AC113" s="337" t="s">
        <v>140</v>
      </c>
      <c r="AD113" s="337" t="s">
        <v>141</v>
      </c>
      <c r="AE113" s="152"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177"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177" t="str">
        <f>K113</f>
        <v>Responda las Preguntas de Impacto</v>
      </c>
      <c r="AH113" s="152"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
      </c>
      <c r="AI113" s="152"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
      </c>
      <c r="AJ113" s="183" t="s">
        <v>223</v>
      </c>
      <c r="AK113" s="334" t="s">
        <v>224</v>
      </c>
      <c r="AL113" s="334" t="s">
        <v>225</v>
      </c>
      <c r="AM113" s="177" t="s">
        <v>226</v>
      </c>
      <c r="AN113" s="156" t="s">
        <v>227</v>
      </c>
      <c r="AO113" s="292"/>
      <c r="AP113" s="192"/>
      <c r="AQ113" s="192"/>
      <c r="AR113" s="192"/>
      <c r="AS113" s="192"/>
      <c r="AT113" s="192"/>
      <c r="AU113" s="192"/>
      <c r="AV113" s="192"/>
      <c r="AW113" s="192"/>
      <c r="AX113" s="192"/>
      <c r="AY113" s="192"/>
      <c r="AZ113" s="192"/>
      <c r="BA113" s="332"/>
      <c r="BB113" s="332"/>
      <c r="BC113" s="332"/>
      <c r="BD113" s="332"/>
      <c r="BE113" s="332"/>
    </row>
    <row r="114" spans="1:57" ht="36.75" customHeight="1" thickBot="1">
      <c r="A114" s="192"/>
      <c r="B114" s="143"/>
      <c r="C114" s="177"/>
      <c r="D114" s="182"/>
      <c r="E114" s="153"/>
      <c r="F114" s="177"/>
      <c r="G114" s="153"/>
      <c r="H114" s="195"/>
      <c r="I114" s="60" t="s">
        <v>131</v>
      </c>
      <c r="J114" s="323"/>
      <c r="K114" s="333"/>
      <c r="L114" s="153"/>
      <c r="M114" s="181"/>
      <c r="N114" s="159"/>
      <c r="O114" s="177"/>
      <c r="P114" s="34" t="s">
        <v>146</v>
      </c>
      <c r="Q114" s="19" t="s">
        <v>147</v>
      </c>
      <c r="R114" s="52">
        <f>+IFERROR(VLOOKUP(Q114,[6]DATOS!$E$2:$F$17,2,FALSE),"")</f>
        <v>15</v>
      </c>
      <c r="S114" s="192"/>
      <c r="T114" s="192"/>
      <c r="U114" s="192"/>
      <c r="V114" s="192"/>
      <c r="W114" s="192"/>
      <c r="X114" s="192"/>
      <c r="Y114" s="177"/>
      <c r="Z114" s="192"/>
      <c r="AA114" s="336"/>
      <c r="AB114" s="171"/>
      <c r="AC114" s="188"/>
      <c r="AD114" s="188"/>
      <c r="AE114" s="153"/>
      <c r="AF114" s="177"/>
      <c r="AG114" s="177"/>
      <c r="AH114" s="153"/>
      <c r="AI114" s="153"/>
      <c r="AJ114" s="183"/>
      <c r="AK114" s="334"/>
      <c r="AL114" s="334"/>
      <c r="AM114" s="177"/>
      <c r="AN114" s="182"/>
      <c r="AO114" s="292"/>
      <c r="AP114" s="192"/>
      <c r="AQ114" s="192"/>
      <c r="AR114" s="192"/>
      <c r="AS114" s="192"/>
      <c r="AT114" s="192"/>
      <c r="AU114" s="192"/>
      <c r="AV114" s="192"/>
      <c r="AW114" s="192"/>
      <c r="AX114" s="192"/>
      <c r="AY114" s="192"/>
      <c r="AZ114" s="192"/>
      <c r="BA114" s="332"/>
      <c r="BB114" s="332"/>
      <c r="BC114" s="332"/>
      <c r="BD114" s="332"/>
      <c r="BE114" s="332"/>
    </row>
    <row r="115" spans="1:57" ht="36.75" customHeight="1" thickBot="1">
      <c r="A115" s="192"/>
      <c r="B115" s="143"/>
      <c r="C115" s="177"/>
      <c r="D115" s="182"/>
      <c r="E115" s="153"/>
      <c r="F115" s="177"/>
      <c r="G115" s="153"/>
      <c r="H115" s="195" t="s">
        <v>145</v>
      </c>
      <c r="I115" s="60" t="s">
        <v>131</v>
      </c>
      <c r="J115" s="323"/>
      <c r="K115" s="333"/>
      <c r="L115" s="153"/>
      <c r="M115" s="181"/>
      <c r="N115" s="159"/>
      <c r="O115" s="177"/>
      <c r="P115" s="34" t="s">
        <v>149</v>
      </c>
      <c r="Q115" s="19" t="s">
        <v>150</v>
      </c>
      <c r="R115" s="52">
        <f>+IFERROR(VLOOKUP(Q115,[6]DATOS!$E$2:$F$17,2,FALSE),"")</f>
        <v>15</v>
      </c>
      <c r="S115" s="192"/>
      <c r="T115" s="192"/>
      <c r="U115" s="192"/>
      <c r="V115" s="192"/>
      <c r="W115" s="192"/>
      <c r="X115" s="192"/>
      <c r="Y115" s="177"/>
      <c r="Z115" s="192"/>
      <c r="AA115" s="336"/>
      <c r="AB115" s="171"/>
      <c r="AC115" s="188"/>
      <c r="AD115" s="188"/>
      <c r="AE115" s="153"/>
      <c r="AF115" s="177"/>
      <c r="AG115" s="177"/>
      <c r="AH115" s="153"/>
      <c r="AI115" s="153"/>
      <c r="AJ115" s="183"/>
      <c r="AK115" s="334"/>
      <c r="AL115" s="334"/>
      <c r="AM115" s="177"/>
      <c r="AN115" s="182"/>
      <c r="AO115" s="292"/>
      <c r="AP115" s="192"/>
      <c r="AQ115" s="192"/>
      <c r="AR115" s="192"/>
      <c r="AS115" s="192"/>
      <c r="AT115" s="192"/>
      <c r="AU115" s="192"/>
      <c r="AV115" s="192"/>
      <c r="AW115" s="192"/>
      <c r="AX115" s="192"/>
      <c r="AY115" s="192"/>
      <c r="AZ115" s="192"/>
      <c r="BA115" s="332"/>
      <c r="BB115" s="332"/>
      <c r="BC115" s="332"/>
      <c r="BD115" s="332"/>
      <c r="BE115" s="332"/>
    </row>
    <row r="116" spans="1:57" ht="36.75" customHeight="1" thickBot="1">
      <c r="A116" s="192"/>
      <c r="B116" s="143"/>
      <c r="C116" s="177"/>
      <c r="D116" s="182"/>
      <c r="E116" s="153"/>
      <c r="F116" s="177"/>
      <c r="G116" s="153"/>
      <c r="H116" s="195"/>
      <c r="I116" s="60" t="s">
        <v>131</v>
      </c>
      <c r="J116" s="323"/>
      <c r="K116" s="333"/>
      <c r="L116" s="153"/>
      <c r="M116" s="181"/>
      <c r="N116" s="159"/>
      <c r="O116" s="177"/>
      <c r="P116" s="34" t="s">
        <v>153</v>
      </c>
      <c r="Q116" s="19" t="s">
        <v>154</v>
      </c>
      <c r="R116" s="52">
        <f>+IFERROR(VLOOKUP(Q116,[6]DATOS!$E$2:$F$17,2,FALSE),"")</f>
        <v>15</v>
      </c>
      <c r="S116" s="192"/>
      <c r="T116" s="192"/>
      <c r="U116" s="192"/>
      <c r="V116" s="192"/>
      <c r="W116" s="192"/>
      <c r="X116" s="192"/>
      <c r="Y116" s="177"/>
      <c r="Z116" s="192"/>
      <c r="AA116" s="336"/>
      <c r="AB116" s="171"/>
      <c r="AC116" s="188"/>
      <c r="AD116" s="188"/>
      <c r="AE116" s="153"/>
      <c r="AF116" s="177"/>
      <c r="AG116" s="177"/>
      <c r="AH116" s="153"/>
      <c r="AI116" s="153"/>
      <c r="AJ116" s="183"/>
      <c r="AK116" s="334"/>
      <c r="AL116" s="334"/>
      <c r="AM116" s="177"/>
      <c r="AN116" s="182"/>
      <c r="AO116" s="292"/>
      <c r="AP116" s="192"/>
      <c r="AQ116" s="192"/>
      <c r="AR116" s="192"/>
      <c r="AS116" s="192"/>
      <c r="AT116" s="192"/>
      <c r="AU116" s="192"/>
      <c r="AV116" s="192"/>
      <c r="AW116" s="192"/>
      <c r="AX116" s="192"/>
      <c r="AY116" s="192"/>
      <c r="AZ116" s="192"/>
      <c r="BA116" s="332"/>
      <c r="BB116" s="332"/>
      <c r="BC116" s="332"/>
      <c r="BD116" s="332"/>
      <c r="BE116" s="332"/>
    </row>
    <row r="117" spans="1:57" ht="36.75" customHeight="1" thickBot="1">
      <c r="A117" s="192"/>
      <c r="B117" s="143"/>
      <c r="C117" s="177"/>
      <c r="D117" s="182"/>
      <c r="E117" s="153"/>
      <c r="F117" s="177"/>
      <c r="G117" s="153"/>
      <c r="H117" s="195" t="s">
        <v>148</v>
      </c>
      <c r="I117" s="60" t="s">
        <v>131</v>
      </c>
      <c r="J117" s="323"/>
      <c r="K117" s="333"/>
      <c r="L117" s="153"/>
      <c r="M117" s="181"/>
      <c r="N117" s="159"/>
      <c r="O117" s="177"/>
      <c r="P117" s="34" t="s">
        <v>156</v>
      </c>
      <c r="Q117" s="19" t="s">
        <v>157</v>
      </c>
      <c r="R117" s="52">
        <f>+IFERROR(VLOOKUP(Q117,[6]DATOS!$E$2:$F$17,2,FALSE),"")</f>
        <v>15</v>
      </c>
      <c r="S117" s="192"/>
      <c r="T117" s="192"/>
      <c r="U117" s="192"/>
      <c r="V117" s="192"/>
      <c r="W117" s="192"/>
      <c r="X117" s="192"/>
      <c r="Y117" s="177"/>
      <c r="Z117" s="192"/>
      <c r="AA117" s="336"/>
      <c r="AB117" s="171"/>
      <c r="AC117" s="188"/>
      <c r="AD117" s="188"/>
      <c r="AE117" s="153"/>
      <c r="AF117" s="177"/>
      <c r="AG117" s="177"/>
      <c r="AH117" s="153"/>
      <c r="AI117" s="153"/>
      <c r="AJ117" s="183"/>
      <c r="AK117" s="334"/>
      <c r="AL117" s="334"/>
      <c r="AM117" s="177"/>
      <c r="AN117" s="182"/>
      <c r="AO117" s="292"/>
      <c r="AP117" s="192"/>
      <c r="AQ117" s="192"/>
      <c r="AR117" s="192"/>
      <c r="AS117" s="192"/>
      <c r="AT117" s="192"/>
      <c r="AU117" s="192"/>
      <c r="AV117" s="192"/>
      <c r="AW117" s="192"/>
      <c r="AX117" s="192"/>
      <c r="AY117" s="192"/>
      <c r="AZ117" s="192"/>
      <c r="BA117" s="332"/>
      <c r="BB117" s="332"/>
      <c r="BC117" s="332"/>
      <c r="BD117" s="332"/>
      <c r="BE117" s="332"/>
    </row>
    <row r="118" spans="1:57" ht="36.75" customHeight="1" thickBot="1">
      <c r="A118" s="192"/>
      <c r="B118" s="143"/>
      <c r="C118" s="177"/>
      <c r="D118" s="182"/>
      <c r="E118" s="153"/>
      <c r="F118" s="177"/>
      <c r="G118" s="153"/>
      <c r="H118" s="195"/>
      <c r="I118" s="60" t="s">
        <v>131</v>
      </c>
      <c r="J118" s="323"/>
      <c r="K118" s="333"/>
      <c r="L118" s="153"/>
      <c r="M118" s="181"/>
      <c r="N118" s="159"/>
      <c r="O118" s="177"/>
      <c r="P118" s="34" t="s">
        <v>159</v>
      </c>
      <c r="Q118" s="19" t="s">
        <v>160</v>
      </c>
      <c r="R118" s="52">
        <f>+IFERROR(VLOOKUP(Q118,[6]DATOS!$E$2:$F$17,2,FALSE),"")</f>
        <v>15</v>
      </c>
      <c r="S118" s="192"/>
      <c r="T118" s="192"/>
      <c r="U118" s="192"/>
      <c r="V118" s="192"/>
      <c r="W118" s="192"/>
      <c r="X118" s="192"/>
      <c r="Y118" s="177"/>
      <c r="Z118" s="192"/>
      <c r="AA118" s="336"/>
      <c r="AB118" s="171"/>
      <c r="AC118" s="188"/>
      <c r="AD118" s="188"/>
      <c r="AE118" s="153"/>
      <c r="AF118" s="177"/>
      <c r="AG118" s="177"/>
      <c r="AH118" s="153"/>
      <c r="AI118" s="153"/>
      <c r="AJ118" s="183"/>
      <c r="AK118" s="334"/>
      <c r="AL118" s="334"/>
      <c r="AM118" s="177"/>
      <c r="AN118" s="182"/>
      <c r="AO118" s="292"/>
      <c r="AP118" s="192"/>
      <c r="AQ118" s="192"/>
      <c r="AR118" s="192"/>
      <c r="AS118" s="192"/>
      <c r="AT118" s="192"/>
      <c r="AU118" s="192"/>
      <c r="AV118" s="192"/>
      <c r="AW118" s="192"/>
      <c r="AX118" s="192"/>
      <c r="AY118" s="192"/>
      <c r="AZ118" s="192"/>
      <c r="BA118" s="332"/>
      <c r="BB118" s="332"/>
      <c r="BC118" s="332"/>
      <c r="BD118" s="332"/>
      <c r="BE118" s="332"/>
    </row>
    <row r="119" spans="1:57" ht="36.75" customHeight="1" thickBot="1">
      <c r="A119" s="192"/>
      <c r="B119" s="143"/>
      <c r="C119" s="177"/>
      <c r="D119" s="182"/>
      <c r="E119" s="153"/>
      <c r="F119" s="177"/>
      <c r="G119" s="153"/>
      <c r="H119" s="195" t="s">
        <v>228</v>
      </c>
      <c r="I119" s="60" t="s">
        <v>131</v>
      </c>
      <c r="J119" s="323"/>
      <c r="K119" s="333"/>
      <c r="L119" s="153"/>
      <c r="M119" s="181"/>
      <c r="N119" s="159"/>
      <c r="O119" s="177"/>
      <c r="P119" s="34" t="s">
        <v>162</v>
      </c>
      <c r="Q119" s="23" t="s">
        <v>163</v>
      </c>
      <c r="R119" s="52">
        <f>+IFERROR(VLOOKUP(Q119,[6]DATOS!$E$2:$F$17,2,FALSE),"")</f>
        <v>10</v>
      </c>
      <c r="S119" s="192"/>
      <c r="T119" s="192"/>
      <c r="U119" s="192"/>
      <c r="V119" s="192"/>
      <c r="W119" s="192"/>
      <c r="X119" s="192"/>
      <c r="Y119" s="177"/>
      <c r="Z119" s="192"/>
      <c r="AA119" s="336"/>
      <c r="AB119" s="171"/>
      <c r="AC119" s="188"/>
      <c r="AD119" s="188"/>
      <c r="AE119" s="153"/>
      <c r="AF119" s="177"/>
      <c r="AG119" s="177"/>
      <c r="AH119" s="153"/>
      <c r="AI119" s="153"/>
      <c r="AJ119" s="183"/>
      <c r="AK119" s="334"/>
      <c r="AL119" s="334"/>
      <c r="AM119" s="177"/>
      <c r="AN119" s="182"/>
      <c r="AO119" s="292"/>
      <c r="AP119" s="192"/>
      <c r="AQ119" s="192"/>
      <c r="AR119" s="192"/>
      <c r="AS119" s="192"/>
      <c r="AT119" s="192"/>
      <c r="AU119" s="192"/>
      <c r="AV119" s="192"/>
      <c r="AW119" s="192"/>
      <c r="AX119" s="192"/>
      <c r="AY119" s="192"/>
      <c r="AZ119" s="192"/>
      <c r="BA119" s="332"/>
      <c r="BB119" s="332"/>
      <c r="BC119" s="332"/>
      <c r="BD119" s="332"/>
      <c r="BE119" s="332"/>
    </row>
    <row r="120" spans="1:57" ht="108" customHeight="1" thickBot="1">
      <c r="A120" s="192"/>
      <c r="B120" s="143"/>
      <c r="C120" s="177"/>
      <c r="D120" s="182"/>
      <c r="E120" s="153"/>
      <c r="F120" s="177"/>
      <c r="G120" s="153"/>
      <c r="H120" s="195"/>
      <c r="I120" s="60" t="s">
        <v>131</v>
      </c>
      <c r="J120" s="323"/>
      <c r="K120" s="333"/>
      <c r="L120" s="153"/>
      <c r="M120" s="181"/>
      <c r="N120" s="211"/>
      <c r="O120" s="177"/>
      <c r="P120" s="34"/>
      <c r="Q120" s="23"/>
      <c r="R120" s="52"/>
      <c r="S120" s="192"/>
      <c r="T120" s="192"/>
      <c r="U120" s="192"/>
      <c r="V120" s="192"/>
      <c r="W120" s="192"/>
      <c r="X120" s="192"/>
      <c r="Y120" s="177"/>
      <c r="Z120" s="192"/>
      <c r="AA120" s="336"/>
      <c r="AB120" s="171"/>
      <c r="AC120" s="188"/>
      <c r="AD120" s="188"/>
      <c r="AE120" s="153"/>
      <c r="AF120" s="177"/>
      <c r="AG120" s="177"/>
      <c r="AH120" s="153"/>
      <c r="AI120" s="153"/>
      <c r="AJ120" s="183"/>
      <c r="AK120" s="334"/>
      <c r="AL120" s="334"/>
      <c r="AM120" s="177"/>
      <c r="AN120" s="182"/>
      <c r="AO120" s="292"/>
      <c r="AP120" s="192"/>
      <c r="AQ120" s="192"/>
      <c r="AR120" s="192"/>
      <c r="AS120" s="192"/>
      <c r="AT120" s="192"/>
      <c r="AU120" s="192"/>
      <c r="AV120" s="192"/>
      <c r="AW120" s="192"/>
      <c r="AX120" s="192"/>
      <c r="AY120" s="192"/>
      <c r="AZ120" s="192"/>
      <c r="BA120" s="332"/>
      <c r="BB120" s="332"/>
      <c r="BC120" s="332"/>
      <c r="BD120" s="332"/>
      <c r="BE120" s="332"/>
    </row>
    <row r="121" spans="1:57" ht="36.75" customHeight="1" thickBot="1">
      <c r="A121" s="192"/>
      <c r="B121" s="143"/>
      <c r="C121" s="177"/>
      <c r="D121" s="182"/>
      <c r="E121" s="153"/>
      <c r="F121" s="177"/>
      <c r="G121" s="153"/>
      <c r="H121" s="195" t="s">
        <v>155</v>
      </c>
      <c r="I121" s="60" t="s">
        <v>131</v>
      </c>
      <c r="J121" s="323"/>
      <c r="K121" s="333"/>
      <c r="L121" s="153"/>
      <c r="M121" s="181"/>
      <c r="N121" s="325" t="s">
        <v>229</v>
      </c>
      <c r="O121" s="146" t="s">
        <v>133</v>
      </c>
      <c r="P121" s="170" t="s">
        <v>134</v>
      </c>
      <c r="Q121" s="161" t="s">
        <v>135</v>
      </c>
      <c r="R121" s="161">
        <f>+IFERROR(VLOOKUP(Q121,[6]DATOS!$E$2:$F$17,2,FALSE),"")</f>
        <v>15</v>
      </c>
      <c r="S121" s="161">
        <f>SUM(R121:R164)</f>
        <v>100</v>
      </c>
      <c r="T121" s="161" t="str">
        <f>+IF(AND(S121&lt;=100,S121&gt;=96),"Fuerte",IF(AND(S121&lt;=95,S121&gt;=86),"Moderado",IF(AND(S121&lt;=85,J121&gt;=0),"Débil"," ")))</f>
        <v>Fuerte</v>
      </c>
      <c r="U121" s="161" t="s">
        <v>136</v>
      </c>
      <c r="V121" s="161"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161">
        <f>IF(V121="Fuerte",100,IF(V121="Moderado",50,IF(V121="Débil",0)))</f>
        <v>100</v>
      </c>
      <c r="X121" s="161">
        <f>AVERAGE(W121:W138)</f>
        <v>100</v>
      </c>
      <c r="Y121" s="170" t="s">
        <v>221</v>
      </c>
      <c r="Z121" s="214" t="s">
        <v>197</v>
      </c>
      <c r="AA121" s="170" t="s">
        <v>230</v>
      </c>
      <c r="AB121" s="171"/>
      <c r="AC121" s="188"/>
      <c r="AD121" s="188"/>
      <c r="AE121" s="153"/>
      <c r="AF121" s="177"/>
      <c r="AG121" s="177"/>
      <c r="AH121" s="153"/>
      <c r="AI121" s="153"/>
      <c r="AJ121" s="183"/>
      <c r="AK121" s="334"/>
      <c r="AL121" s="334"/>
      <c r="AM121" s="177"/>
      <c r="AN121" s="182"/>
      <c r="AO121" s="335"/>
      <c r="AP121" s="161"/>
      <c r="AQ121" s="161"/>
      <c r="AR121" s="161"/>
      <c r="AS121" s="161"/>
      <c r="AT121" s="161"/>
      <c r="AU121" s="161"/>
      <c r="AV121" s="161"/>
      <c r="AW121" s="161"/>
      <c r="AX121" s="161"/>
      <c r="AY121" s="161"/>
      <c r="AZ121" s="161"/>
      <c r="BA121" s="329"/>
      <c r="BB121" s="329"/>
      <c r="BC121" s="329"/>
      <c r="BD121" s="329"/>
      <c r="BE121" s="329"/>
    </row>
    <row r="122" spans="1:57" ht="28.5" customHeight="1" thickBot="1">
      <c r="A122" s="192"/>
      <c r="B122" s="143"/>
      <c r="C122" s="177"/>
      <c r="D122" s="182"/>
      <c r="E122" s="153"/>
      <c r="F122" s="177"/>
      <c r="G122" s="153"/>
      <c r="H122" s="195"/>
      <c r="I122" s="60" t="s">
        <v>131</v>
      </c>
      <c r="J122" s="323"/>
      <c r="K122" s="333"/>
      <c r="L122" s="153"/>
      <c r="M122" s="181"/>
      <c r="N122" s="326"/>
      <c r="O122" s="132"/>
      <c r="P122" s="153"/>
      <c r="Q122" s="162"/>
      <c r="R122" s="162"/>
      <c r="S122" s="162"/>
      <c r="T122" s="162"/>
      <c r="U122" s="162"/>
      <c r="V122" s="162"/>
      <c r="W122" s="162"/>
      <c r="X122" s="162"/>
      <c r="Y122" s="153"/>
      <c r="Z122" s="225"/>
      <c r="AA122" s="153"/>
      <c r="AB122" s="171"/>
      <c r="AC122" s="188"/>
      <c r="AD122" s="188"/>
      <c r="AE122" s="153"/>
      <c r="AF122" s="177"/>
      <c r="AG122" s="177"/>
      <c r="AH122" s="153"/>
      <c r="AI122" s="153"/>
      <c r="AJ122" s="183"/>
      <c r="AK122" s="334"/>
      <c r="AL122" s="334"/>
      <c r="AM122" s="177"/>
      <c r="AN122" s="182"/>
      <c r="AO122" s="265"/>
      <c r="AP122" s="162"/>
      <c r="AQ122" s="162"/>
      <c r="AR122" s="162"/>
      <c r="AS122" s="162"/>
      <c r="AT122" s="162"/>
      <c r="AU122" s="162"/>
      <c r="AV122" s="162"/>
      <c r="AW122" s="162"/>
      <c r="AX122" s="162"/>
      <c r="AY122" s="162"/>
      <c r="AZ122" s="162"/>
      <c r="BA122" s="330"/>
      <c r="BB122" s="330"/>
      <c r="BC122" s="330"/>
      <c r="BD122" s="330"/>
      <c r="BE122" s="330"/>
    </row>
    <row r="123" spans="1:57" ht="28.5" customHeight="1" thickBot="1">
      <c r="A123" s="192"/>
      <c r="B123" s="143"/>
      <c r="C123" s="177"/>
      <c r="D123" s="182"/>
      <c r="E123" s="153"/>
      <c r="F123" s="177"/>
      <c r="G123" s="153"/>
      <c r="H123" s="59" t="s">
        <v>158</v>
      </c>
      <c r="I123" s="60" t="s">
        <v>131</v>
      </c>
      <c r="J123" s="323"/>
      <c r="K123" s="333"/>
      <c r="L123" s="153"/>
      <c r="M123" s="181"/>
      <c r="N123" s="326"/>
      <c r="O123" s="132"/>
      <c r="P123" s="153"/>
      <c r="Q123" s="162"/>
      <c r="R123" s="162"/>
      <c r="S123" s="162"/>
      <c r="T123" s="162"/>
      <c r="U123" s="162"/>
      <c r="V123" s="162"/>
      <c r="W123" s="162"/>
      <c r="X123" s="162"/>
      <c r="Y123" s="153"/>
      <c r="Z123" s="225"/>
      <c r="AA123" s="153"/>
      <c r="AB123" s="171"/>
      <c r="AC123" s="188"/>
      <c r="AD123" s="188"/>
      <c r="AE123" s="153"/>
      <c r="AF123" s="177"/>
      <c r="AG123" s="177"/>
      <c r="AH123" s="153"/>
      <c r="AI123" s="153"/>
      <c r="AJ123" s="183"/>
      <c r="AK123" s="334"/>
      <c r="AL123" s="334"/>
      <c r="AM123" s="177"/>
      <c r="AN123" s="182"/>
      <c r="AO123" s="265"/>
      <c r="AP123" s="162"/>
      <c r="AQ123" s="162"/>
      <c r="AR123" s="162"/>
      <c r="AS123" s="162"/>
      <c r="AT123" s="162"/>
      <c r="AU123" s="162"/>
      <c r="AV123" s="162"/>
      <c r="AW123" s="162"/>
      <c r="AX123" s="162"/>
      <c r="AY123" s="162"/>
      <c r="AZ123" s="162"/>
      <c r="BA123" s="330"/>
      <c r="BB123" s="330"/>
      <c r="BC123" s="330"/>
      <c r="BD123" s="330"/>
      <c r="BE123" s="330"/>
    </row>
    <row r="124" spans="1:57" ht="28.5" customHeight="1" thickBot="1">
      <c r="A124" s="192"/>
      <c r="B124" s="143"/>
      <c r="C124" s="177"/>
      <c r="D124" s="182"/>
      <c r="E124" s="153"/>
      <c r="F124" s="177"/>
      <c r="G124" s="153"/>
      <c r="H124" s="195" t="s">
        <v>161</v>
      </c>
      <c r="I124" s="60" t="s">
        <v>131</v>
      </c>
      <c r="J124" s="323"/>
      <c r="K124" s="333"/>
      <c r="L124" s="153"/>
      <c r="M124" s="181"/>
      <c r="N124" s="326"/>
      <c r="O124" s="132"/>
      <c r="P124" s="157"/>
      <c r="Q124" s="187"/>
      <c r="R124" s="187"/>
      <c r="S124" s="162"/>
      <c r="T124" s="162"/>
      <c r="U124" s="162"/>
      <c r="V124" s="162"/>
      <c r="W124" s="162"/>
      <c r="X124" s="162"/>
      <c r="Y124" s="153"/>
      <c r="Z124" s="225"/>
      <c r="AA124" s="153"/>
      <c r="AB124" s="171"/>
      <c r="AC124" s="188"/>
      <c r="AD124" s="188"/>
      <c r="AE124" s="153"/>
      <c r="AF124" s="177"/>
      <c r="AG124" s="177"/>
      <c r="AH124" s="153"/>
      <c r="AI124" s="153"/>
      <c r="AJ124" s="183"/>
      <c r="AK124" s="334"/>
      <c r="AL124" s="334"/>
      <c r="AM124" s="177"/>
      <c r="AN124" s="182"/>
      <c r="AO124" s="265"/>
      <c r="AP124" s="162"/>
      <c r="AQ124" s="162"/>
      <c r="AR124" s="162"/>
      <c r="AS124" s="162"/>
      <c r="AT124" s="162"/>
      <c r="AU124" s="162"/>
      <c r="AV124" s="162"/>
      <c r="AW124" s="162"/>
      <c r="AX124" s="162"/>
      <c r="AY124" s="162"/>
      <c r="AZ124" s="162"/>
      <c r="BA124" s="330"/>
      <c r="BB124" s="330"/>
      <c r="BC124" s="330"/>
      <c r="BD124" s="330"/>
      <c r="BE124" s="330"/>
    </row>
    <row r="125" spans="1:57" ht="28.5" customHeight="1" thickBot="1">
      <c r="A125" s="192"/>
      <c r="B125" s="143"/>
      <c r="C125" s="177"/>
      <c r="D125" s="182"/>
      <c r="E125" s="153"/>
      <c r="F125" s="177"/>
      <c r="G125" s="153"/>
      <c r="H125" s="195"/>
      <c r="I125" s="60" t="s">
        <v>131</v>
      </c>
      <c r="J125" s="323"/>
      <c r="K125" s="333"/>
      <c r="L125" s="153"/>
      <c r="M125" s="181"/>
      <c r="N125" s="326"/>
      <c r="O125" s="132"/>
      <c r="P125" s="170" t="s">
        <v>146</v>
      </c>
      <c r="Q125" s="161" t="s">
        <v>147</v>
      </c>
      <c r="R125" s="161">
        <f>+IFERROR(VLOOKUP(Q125,[6]DATOS!$E$2:$F$17,2,FALSE),"")</f>
        <v>15</v>
      </c>
      <c r="S125" s="162"/>
      <c r="T125" s="162"/>
      <c r="U125" s="162"/>
      <c r="V125" s="162"/>
      <c r="W125" s="162"/>
      <c r="X125" s="162"/>
      <c r="Y125" s="153"/>
      <c r="Z125" s="225"/>
      <c r="AA125" s="153"/>
      <c r="AB125" s="171"/>
      <c r="AC125" s="188"/>
      <c r="AD125" s="188"/>
      <c r="AE125" s="153"/>
      <c r="AF125" s="177"/>
      <c r="AG125" s="177"/>
      <c r="AH125" s="153"/>
      <c r="AI125" s="153"/>
      <c r="AJ125" s="183"/>
      <c r="AK125" s="334"/>
      <c r="AL125" s="334"/>
      <c r="AM125" s="177"/>
      <c r="AN125" s="182"/>
      <c r="AO125" s="265"/>
      <c r="AP125" s="162"/>
      <c r="AQ125" s="162"/>
      <c r="AR125" s="162"/>
      <c r="AS125" s="162"/>
      <c r="AT125" s="162"/>
      <c r="AU125" s="162"/>
      <c r="AV125" s="162"/>
      <c r="AW125" s="162"/>
      <c r="AX125" s="162"/>
      <c r="AY125" s="162"/>
      <c r="AZ125" s="162"/>
      <c r="BA125" s="330"/>
      <c r="BB125" s="330"/>
      <c r="BC125" s="330"/>
      <c r="BD125" s="330"/>
      <c r="BE125" s="330"/>
    </row>
    <row r="126" spans="1:57" ht="28.5" customHeight="1" thickBot="1">
      <c r="A126" s="192"/>
      <c r="B126" s="143"/>
      <c r="C126" s="177"/>
      <c r="D126" s="182"/>
      <c r="E126" s="153"/>
      <c r="F126" s="177"/>
      <c r="G126" s="153"/>
      <c r="H126" s="195"/>
      <c r="I126" s="60" t="s">
        <v>131</v>
      </c>
      <c r="J126" s="323"/>
      <c r="K126" s="333"/>
      <c r="L126" s="153"/>
      <c r="M126" s="181"/>
      <c r="N126" s="326"/>
      <c r="O126" s="132"/>
      <c r="P126" s="153"/>
      <c r="Q126" s="162"/>
      <c r="R126" s="162"/>
      <c r="S126" s="162"/>
      <c r="T126" s="162"/>
      <c r="U126" s="162"/>
      <c r="V126" s="162"/>
      <c r="W126" s="162"/>
      <c r="X126" s="162"/>
      <c r="Y126" s="153"/>
      <c r="Z126" s="225"/>
      <c r="AA126" s="153"/>
      <c r="AB126" s="171"/>
      <c r="AC126" s="188"/>
      <c r="AD126" s="188"/>
      <c r="AE126" s="153"/>
      <c r="AF126" s="177"/>
      <c r="AG126" s="177"/>
      <c r="AH126" s="153"/>
      <c r="AI126" s="153"/>
      <c r="AJ126" s="183"/>
      <c r="AK126" s="334"/>
      <c r="AL126" s="334"/>
      <c r="AM126" s="177"/>
      <c r="AN126" s="182"/>
      <c r="AO126" s="265"/>
      <c r="AP126" s="162"/>
      <c r="AQ126" s="162"/>
      <c r="AR126" s="162"/>
      <c r="AS126" s="162"/>
      <c r="AT126" s="162"/>
      <c r="AU126" s="162"/>
      <c r="AV126" s="162"/>
      <c r="AW126" s="162"/>
      <c r="AX126" s="162"/>
      <c r="AY126" s="162"/>
      <c r="AZ126" s="162"/>
      <c r="BA126" s="330"/>
      <c r="BB126" s="330"/>
      <c r="BC126" s="330"/>
      <c r="BD126" s="330"/>
      <c r="BE126" s="330"/>
    </row>
    <row r="127" spans="1:57" ht="28.5" customHeight="1" thickBot="1">
      <c r="A127" s="192"/>
      <c r="B127" s="143"/>
      <c r="C127" s="177"/>
      <c r="D127" s="182"/>
      <c r="E127" s="153"/>
      <c r="F127" s="177"/>
      <c r="G127" s="153"/>
      <c r="H127" s="195" t="s">
        <v>164</v>
      </c>
      <c r="I127" s="60" t="s">
        <v>131</v>
      </c>
      <c r="J127" s="323"/>
      <c r="K127" s="333"/>
      <c r="L127" s="153"/>
      <c r="M127" s="181"/>
      <c r="N127" s="326"/>
      <c r="O127" s="132"/>
      <c r="P127" s="153"/>
      <c r="Q127" s="162"/>
      <c r="R127" s="162"/>
      <c r="S127" s="162"/>
      <c r="T127" s="162"/>
      <c r="U127" s="162"/>
      <c r="V127" s="162"/>
      <c r="W127" s="162"/>
      <c r="X127" s="162"/>
      <c r="Y127" s="153"/>
      <c r="Z127" s="225"/>
      <c r="AA127" s="153"/>
      <c r="AB127" s="171"/>
      <c r="AC127" s="188"/>
      <c r="AD127" s="188"/>
      <c r="AE127" s="153"/>
      <c r="AF127" s="177"/>
      <c r="AG127" s="177"/>
      <c r="AH127" s="153"/>
      <c r="AI127" s="153"/>
      <c r="AJ127" s="183"/>
      <c r="AK127" s="334"/>
      <c r="AL127" s="334"/>
      <c r="AM127" s="177"/>
      <c r="AN127" s="182"/>
      <c r="AO127" s="265"/>
      <c r="AP127" s="162"/>
      <c r="AQ127" s="162"/>
      <c r="AR127" s="162"/>
      <c r="AS127" s="162"/>
      <c r="AT127" s="162"/>
      <c r="AU127" s="162"/>
      <c r="AV127" s="162"/>
      <c r="AW127" s="162"/>
      <c r="AX127" s="162"/>
      <c r="AY127" s="162"/>
      <c r="AZ127" s="162"/>
      <c r="BA127" s="330"/>
      <c r="BB127" s="330"/>
      <c r="BC127" s="330"/>
      <c r="BD127" s="330"/>
      <c r="BE127" s="330"/>
    </row>
    <row r="128" spans="1:57" ht="28.5" customHeight="1" thickBot="1">
      <c r="A128" s="192"/>
      <c r="B128" s="143"/>
      <c r="C128" s="177"/>
      <c r="D128" s="182"/>
      <c r="E128" s="153"/>
      <c r="F128" s="177"/>
      <c r="G128" s="153"/>
      <c r="H128" s="195"/>
      <c r="I128" s="60" t="s">
        <v>131</v>
      </c>
      <c r="J128" s="323"/>
      <c r="K128" s="333"/>
      <c r="L128" s="153"/>
      <c r="M128" s="181"/>
      <c r="N128" s="326"/>
      <c r="O128" s="132"/>
      <c r="P128" s="157"/>
      <c r="Q128" s="187"/>
      <c r="R128" s="187"/>
      <c r="S128" s="162"/>
      <c r="T128" s="162"/>
      <c r="U128" s="162"/>
      <c r="V128" s="162"/>
      <c r="W128" s="162"/>
      <c r="X128" s="162"/>
      <c r="Y128" s="153"/>
      <c r="Z128" s="225"/>
      <c r="AA128" s="153"/>
      <c r="AB128" s="171"/>
      <c r="AC128" s="188"/>
      <c r="AD128" s="188"/>
      <c r="AE128" s="153"/>
      <c r="AF128" s="177"/>
      <c r="AG128" s="177"/>
      <c r="AH128" s="153"/>
      <c r="AI128" s="153"/>
      <c r="AJ128" s="183"/>
      <c r="AK128" s="334"/>
      <c r="AL128" s="334"/>
      <c r="AM128" s="177"/>
      <c r="AN128" s="182"/>
      <c r="AO128" s="265"/>
      <c r="AP128" s="162"/>
      <c r="AQ128" s="162"/>
      <c r="AR128" s="162"/>
      <c r="AS128" s="162"/>
      <c r="AT128" s="162"/>
      <c r="AU128" s="162"/>
      <c r="AV128" s="162"/>
      <c r="AW128" s="162"/>
      <c r="AX128" s="162"/>
      <c r="AY128" s="162"/>
      <c r="AZ128" s="162"/>
      <c r="BA128" s="330"/>
      <c r="BB128" s="330"/>
      <c r="BC128" s="330"/>
      <c r="BD128" s="330"/>
      <c r="BE128" s="330"/>
    </row>
    <row r="129" spans="1:57" ht="28.5" customHeight="1" thickBot="1">
      <c r="A129" s="192"/>
      <c r="B129" s="143"/>
      <c r="C129" s="177"/>
      <c r="D129" s="182"/>
      <c r="E129" s="153"/>
      <c r="F129" s="177"/>
      <c r="G129" s="153"/>
      <c r="H129" s="195" t="s">
        <v>165</v>
      </c>
      <c r="I129" s="60" t="s">
        <v>131</v>
      </c>
      <c r="J129" s="323"/>
      <c r="K129" s="333"/>
      <c r="L129" s="153"/>
      <c r="M129" s="181"/>
      <c r="N129" s="326"/>
      <c r="O129" s="132"/>
      <c r="P129" s="170" t="s">
        <v>149</v>
      </c>
      <c r="Q129" s="161" t="s">
        <v>150</v>
      </c>
      <c r="R129" s="161">
        <f>+IFERROR(VLOOKUP(Q129,[6]DATOS!$E$2:$F$17,2,FALSE),"")</f>
        <v>15</v>
      </c>
      <c r="S129" s="162"/>
      <c r="T129" s="162"/>
      <c r="U129" s="162"/>
      <c r="V129" s="162"/>
      <c r="W129" s="162"/>
      <c r="X129" s="162"/>
      <c r="Y129" s="153"/>
      <c r="Z129" s="225"/>
      <c r="AA129" s="153"/>
      <c r="AB129" s="171"/>
      <c r="AC129" s="188"/>
      <c r="AD129" s="188"/>
      <c r="AE129" s="153"/>
      <c r="AF129" s="177"/>
      <c r="AG129" s="177"/>
      <c r="AH129" s="153"/>
      <c r="AI129" s="153"/>
      <c r="AJ129" s="183"/>
      <c r="AK129" s="334"/>
      <c r="AL129" s="334"/>
      <c r="AM129" s="177"/>
      <c r="AN129" s="182"/>
      <c r="AO129" s="265"/>
      <c r="AP129" s="162"/>
      <c r="AQ129" s="162"/>
      <c r="AR129" s="162"/>
      <c r="AS129" s="162"/>
      <c r="AT129" s="162"/>
      <c r="AU129" s="162"/>
      <c r="AV129" s="162"/>
      <c r="AW129" s="162"/>
      <c r="AX129" s="162"/>
      <c r="AY129" s="162"/>
      <c r="AZ129" s="162"/>
      <c r="BA129" s="330"/>
      <c r="BB129" s="330"/>
      <c r="BC129" s="330"/>
      <c r="BD129" s="330"/>
      <c r="BE129" s="330"/>
    </row>
    <row r="130" spans="1:57" ht="28.5" customHeight="1" thickBot="1">
      <c r="A130" s="192"/>
      <c r="B130" s="143"/>
      <c r="C130" s="177"/>
      <c r="D130" s="182"/>
      <c r="E130" s="153"/>
      <c r="F130" s="177"/>
      <c r="G130" s="153"/>
      <c r="H130" s="195"/>
      <c r="I130" s="60" t="s">
        <v>131</v>
      </c>
      <c r="J130" s="323"/>
      <c r="K130" s="333"/>
      <c r="L130" s="153"/>
      <c r="M130" s="181"/>
      <c r="N130" s="326"/>
      <c r="O130" s="132"/>
      <c r="P130" s="153"/>
      <c r="Q130" s="162"/>
      <c r="R130" s="162"/>
      <c r="S130" s="162"/>
      <c r="T130" s="162"/>
      <c r="U130" s="162"/>
      <c r="V130" s="162"/>
      <c r="W130" s="162"/>
      <c r="X130" s="162"/>
      <c r="Y130" s="153"/>
      <c r="Z130" s="225"/>
      <c r="AA130" s="153"/>
      <c r="AB130" s="171"/>
      <c r="AC130" s="188"/>
      <c r="AD130" s="188"/>
      <c r="AE130" s="153"/>
      <c r="AF130" s="177"/>
      <c r="AG130" s="177"/>
      <c r="AH130" s="153"/>
      <c r="AI130" s="153"/>
      <c r="AJ130" s="183"/>
      <c r="AK130" s="334"/>
      <c r="AL130" s="334"/>
      <c r="AM130" s="177"/>
      <c r="AN130" s="182"/>
      <c r="AO130" s="265"/>
      <c r="AP130" s="162"/>
      <c r="AQ130" s="162"/>
      <c r="AR130" s="162"/>
      <c r="AS130" s="162"/>
      <c r="AT130" s="162"/>
      <c r="AU130" s="162"/>
      <c r="AV130" s="162"/>
      <c r="AW130" s="162"/>
      <c r="AX130" s="162"/>
      <c r="AY130" s="162"/>
      <c r="AZ130" s="162"/>
      <c r="BA130" s="330"/>
      <c r="BB130" s="330"/>
      <c r="BC130" s="330"/>
      <c r="BD130" s="330"/>
      <c r="BE130" s="330"/>
    </row>
    <row r="131" spans="1:57" ht="28.5" customHeight="1" thickBot="1">
      <c r="A131" s="192"/>
      <c r="B131" s="143"/>
      <c r="C131" s="177"/>
      <c r="D131" s="182"/>
      <c r="E131" s="153"/>
      <c r="F131" s="177"/>
      <c r="G131" s="153"/>
      <c r="H131" s="195"/>
      <c r="I131" s="60" t="s">
        <v>131</v>
      </c>
      <c r="J131" s="323"/>
      <c r="K131" s="333"/>
      <c r="L131" s="153"/>
      <c r="M131" s="181"/>
      <c r="N131" s="326"/>
      <c r="O131" s="132"/>
      <c r="P131" s="153"/>
      <c r="Q131" s="162"/>
      <c r="R131" s="162"/>
      <c r="S131" s="162"/>
      <c r="T131" s="162"/>
      <c r="U131" s="162"/>
      <c r="V131" s="162"/>
      <c r="W131" s="162"/>
      <c r="X131" s="162"/>
      <c r="Y131" s="153"/>
      <c r="Z131" s="225"/>
      <c r="AA131" s="153"/>
      <c r="AB131" s="171"/>
      <c r="AC131" s="188"/>
      <c r="AD131" s="188"/>
      <c r="AE131" s="153"/>
      <c r="AF131" s="177"/>
      <c r="AG131" s="177"/>
      <c r="AH131" s="153"/>
      <c r="AI131" s="153"/>
      <c r="AJ131" s="183"/>
      <c r="AK131" s="334"/>
      <c r="AL131" s="334"/>
      <c r="AM131" s="177"/>
      <c r="AN131" s="182"/>
      <c r="AO131" s="265"/>
      <c r="AP131" s="162"/>
      <c r="AQ131" s="162"/>
      <c r="AR131" s="162"/>
      <c r="AS131" s="162"/>
      <c r="AT131" s="162"/>
      <c r="AU131" s="162"/>
      <c r="AV131" s="162"/>
      <c r="AW131" s="162"/>
      <c r="AX131" s="162"/>
      <c r="AY131" s="162"/>
      <c r="AZ131" s="162"/>
      <c r="BA131" s="330"/>
      <c r="BB131" s="330"/>
      <c r="BC131" s="330"/>
      <c r="BD131" s="330"/>
      <c r="BE131" s="330"/>
    </row>
    <row r="132" spans="1:57" ht="28.5" customHeight="1" thickBot="1">
      <c r="A132" s="192"/>
      <c r="B132" s="143"/>
      <c r="C132" s="177"/>
      <c r="D132" s="182"/>
      <c r="E132" s="153"/>
      <c r="F132" s="177"/>
      <c r="G132" s="153"/>
      <c r="H132" s="195" t="s">
        <v>166</v>
      </c>
      <c r="I132" s="60" t="s">
        <v>131</v>
      </c>
      <c r="J132" s="323"/>
      <c r="K132" s="333"/>
      <c r="L132" s="153"/>
      <c r="M132" s="181"/>
      <c r="N132" s="326"/>
      <c r="O132" s="132"/>
      <c r="P132" s="153"/>
      <c r="Q132" s="162"/>
      <c r="R132" s="162"/>
      <c r="S132" s="162"/>
      <c r="T132" s="162"/>
      <c r="U132" s="162"/>
      <c r="V132" s="162"/>
      <c r="W132" s="162"/>
      <c r="X132" s="162"/>
      <c r="Y132" s="153"/>
      <c r="Z132" s="225"/>
      <c r="AA132" s="153"/>
      <c r="AB132" s="171"/>
      <c r="AC132" s="188"/>
      <c r="AD132" s="188"/>
      <c r="AE132" s="153"/>
      <c r="AF132" s="177"/>
      <c r="AG132" s="177"/>
      <c r="AH132" s="153"/>
      <c r="AI132" s="153"/>
      <c r="AJ132" s="183"/>
      <c r="AK132" s="334"/>
      <c r="AL132" s="334"/>
      <c r="AM132" s="177"/>
      <c r="AN132" s="182"/>
      <c r="AO132" s="265"/>
      <c r="AP132" s="162"/>
      <c r="AQ132" s="162"/>
      <c r="AR132" s="162"/>
      <c r="AS132" s="162"/>
      <c r="AT132" s="162"/>
      <c r="AU132" s="162"/>
      <c r="AV132" s="162"/>
      <c r="AW132" s="162"/>
      <c r="AX132" s="162"/>
      <c r="AY132" s="162"/>
      <c r="AZ132" s="162"/>
      <c r="BA132" s="330"/>
      <c r="BB132" s="330"/>
      <c r="BC132" s="330"/>
      <c r="BD132" s="330"/>
      <c r="BE132" s="330"/>
    </row>
    <row r="133" spans="1:57" ht="28.5" customHeight="1" thickBot="1">
      <c r="A133" s="192"/>
      <c r="B133" s="143"/>
      <c r="C133" s="177"/>
      <c r="D133" s="182"/>
      <c r="E133" s="153"/>
      <c r="F133" s="177"/>
      <c r="G133" s="153"/>
      <c r="H133" s="195"/>
      <c r="I133" s="60" t="s">
        <v>131</v>
      </c>
      <c r="J133" s="323"/>
      <c r="K133" s="333"/>
      <c r="L133" s="153"/>
      <c r="M133" s="181"/>
      <c r="N133" s="326"/>
      <c r="O133" s="132"/>
      <c r="P133" s="157"/>
      <c r="Q133" s="187"/>
      <c r="R133" s="187"/>
      <c r="S133" s="162"/>
      <c r="T133" s="162"/>
      <c r="U133" s="162"/>
      <c r="V133" s="162"/>
      <c r="W133" s="162"/>
      <c r="X133" s="162"/>
      <c r="Y133" s="153"/>
      <c r="Z133" s="225"/>
      <c r="AA133" s="153"/>
      <c r="AB133" s="171"/>
      <c r="AC133" s="188"/>
      <c r="AD133" s="188"/>
      <c r="AE133" s="153"/>
      <c r="AF133" s="177"/>
      <c r="AG133" s="177"/>
      <c r="AH133" s="153"/>
      <c r="AI133" s="153"/>
      <c r="AJ133" s="183"/>
      <c r="AK133" s="334"/>
      <c r="AL133" s="334"/>
      <c r="AM133" s="177"/>
      <c r="AN133" s="182"/>
      <c r="AO133" s="265"/>
      <c r="AP133" s="162"/>
      <c r="AQ133" s="162"/>
      <c r="AR133" s="162"/>
      <c r="AS133" s="162"/>
      <c r="AT133" s="162"/>
      <c r="AU133" s="162"/>
      <c r="AV133" s="162"/>
      <c r="AW133" s="162"/>
      <c r="AX133" s="162"/>
      <c r="AY133" s="162"/>
      <c r="AZ133" s="162"/>
      <c r="BA133" s="330"/>
      <c r="BB133" s="330"/>
      <c r="BC133" s="330"/>
      <c r="BD133" s="330"/>
      <c r="BE133" s="330"/>
    </row>
    <row r="134" spans="1:57" ht="28.5" customHeight="1" thickBot="1">
      <c r="A134" s="192"/>
      <c r="B134" s="143"/>
      <c r="C134" s="177"/>
      <c r="D134" s="182"/>
      <c r="E134" s="153"/>
      <c r="F134" s="177"/>
      <c r="G134" s="153"/>
      <c r="H134" s="195" t="s">
        <v>167</v>
      </c>
      <c r="I134" s="60" t="s">
        <v>131</v>
      </c>
      <c r="J134" s="323"/>
      <c r="K134" s="333"/>
      <c r="L134" s="153"/>
      <c r="M134" s="181"/>
      <c r="N134" s="326"/>
      <c r="O134" s="132"/>
      <c r="P134" s="170" t="s">
        <v>153</v>
      </c>
      <c r="Q134" s="161" t="s">
        <v>154</v>
      </c>
      <c r="R134" s="161">
        <f>+IFERROR(VLOOKUP(Q134,[6]DATOS!$E$2:$F$17,2,FALSE),"")</f>
        <v>15</v>
      </c>
      <c r="S134" s="162"/>
      <c r="T134" s="162"/>
      <c r="U134" s="162"/>
      <c r="V134" s="162"/>
      <c r="W134" s="162"/>
      <c r="X134" s="162"/>
      <c r="Y134" s="153"/>
      <c r="Z134" s="225"/>
      <c r="AA134" s="153"/>
      <c r="AB134" s="171"/>
      <c r="AC134" s="188"/>
      <c r="AD134" s="188"/>
      <c r="AE134" s="153"/>
      <c r="AF134" s="177"/>
      <c r="AG134" s="177"/>
      <c r="AH134" s="153"/>
      <c r="AI134" s="153"/>
      <c r="AJ134" s="183"/>
      <c r="AK134" s="334"/>
      <c r="AL134" s="334"/>
      <c r="AM134" s="177"/>
      <c r="AN134" s="207"/>
      <c r="AO134" s="265"/>
      <c r="AP134" s="162"/>
      <c r="AQ134" s="162"/>
      <c r="AR134" s="162"/>
      <c r="AS134" s="162"/>
      <c r="AT134" s="162"/>
      <c r="AU134" s="162"/>
      <c r="AV134" s="162"/>
      <c r="AW134" s="162"/>
      <c r="AX134" s="162"/>
      <c r="AY134" s="162"/>
      <c r="AZ134" s="162"/>
      <c r="BA134" s="330"/>
      <c r="BB134" s="330"/>
      <c r="BC134" s="330"/>
      <c r="BD134" s="330"/>
      <c r="BE134" s="330"/>
    </row>
    <row r="135" spans="1:57" ht="28.5" customHeight="1" thickBot="1">
      <c r="A135" s="192"/>
      <c r="B135" s="143"/>
      <c r="C135" s="177"/>
      <c r="D135" s="182"/>
      <c r="E135" s="153"/>
      <c r="F135" s="177"/>
      <c r="G135" s="153"/>
      <c r="H135" s="195"/>
      <c r="I135" s="60" t="s">
        <v>131</v>
      </c>
      <c r="J135" s="323"/>
      <c r="K135" s="333"/>
      <c r="L135" s="153"/>
      <c r="M135" s="181"/>
      <c r="N135" s="326"/>
      <c r="O135" s="132"/>
      <c r="P135" s="153"/>
      <c r="Q135" s="162"/>
      <c r="R135" s="162"/>
      <c r="S135" s="162"/>
      <c r="T135" s="162"/>
      <c r="U135" s="162"/>
      <c r="V135" s="162"/>
      <c r="W135" s="162"/>
      <c r="X135" s="162"/>
      <c r="Y135" s="153"/>
      <c r="Z135" s="225"/>
      <c r="AA135" s="153"/>
      <c r="AB135" s="171"/>
      <c r="AC135" s="188"/>
      <c r="AD135" s="188"/>
      <c r="AE135" s="153"/>
      <c r="AF135" s="177"/>
      <c r="AG135" s="177"/>
      <c r="AH135" s="153"/>
      <c r="AI135" s="153"/>
      <c r="AJ135" s="183"/>
      <c r="AK135" s="334"/>
      <c r="AL135" s="334"/>
      <c r="AM135" s="177"/>
      <c r="AN135" s="156" t="s">
        <v>231</v>
      </c>
      <c r="AO135" s="265"/>
      <c r="AP135" s="162"/>
      <c r="AQ135" s="162"/>
      <c r="AR135" s="162"/>
      <c r="AS135" s="162"/>
      <c r="AT135" s="162"/>
      <c r="AU135" s="162"/>
      <c r="AV135" s="162"/>
      <c r="AW135" s="162"/>
      <c r="AX135" s="162"/>
      <c r="AY135" s="162"/>
      <c r="AZ135" s="162"/>
      <c r="BA135" s="330"/>
      <c r="BB135" s="330"/>
      <c r="BC135" s="330"/>
      <c r="BD135" s="330"/>
      <c r="BE135" s="330"/>
    </row>
    <row r="136" spans="1:57" ht="28.5" customHeight="1" thickBot="1">
      <c r="A136" s="192"/>
      <c r="B136" s="143"/>
      <c r="C136" s="177"/>
      <c r="D136" s="182"/>
      <c r="E136" s="153"/>
      <c r="F136" s="177"/>
      <c r="G136" s="153"/>
      <c r="H136" s="195"/>
      <c r="I136" s="60" t="s">
        <v>131</v>
      </c>
      <c r="J136" s="323"/>
      <c r="K136" s="333"/>
      <c r="L136" s="153"/>
      <c r="M136" s="181"/>
      <c r="N136" s="326"/>
      <c r="O136" s="132"/>
      <c r="P136" s="153"/>
      <c r="Q136" s="162"/>
      <c r="R136" s="162"/>
      <c r="S136" s="162"/>
      <c r="T136" s="162"/>
      <c r="U136" s="162"/>
      <c r="V136" s="162"/>
      <c r="W136" s="162"/>
      <c r="X136" s="162"/>
      <c r="Y136" s="153"/>
      <c r="Z136" s="225"/>
      <c r="AA136" s="153"/>
      <c r="AB136" s="171"/>
      <c r="AC136" s="188"/>
      <c r="AD136" s="188"/>
      <c r="AE136" s="153"/>
      <c r="AF136" s="177"/>
      <c r="AG136" s="177"/>
      <c r="AH136" s="153"/>
      <c r="AI136" s="153"/>
      <c r="AJ136" s="183"/>
      <c r="AK136" s="334"/>
      <c r="AL136" s="334"/>
      <c r="AM136" s="177"/>
      <c r="AN136" s="182"/>
      <c r="AO136" s="265"/>
      <c r="AP136" s="162"/>
      <c r="AQ136" s="162"/>
      <c r="AR136" s="162"/>
      <c r="AS136" s="162"/>
      <c r="AT136" s="162"/>
      <c r="AU136" s="162"/>
      <c r="AV136" s="162"/>
      <c r="AW136" s="162"/>
      <c r="AX136" s="162"/>
      <c r="AY136" s="162"/>
      <c r="AZ136" s="162"/>
      <c r="BA136" s="330"/>
      <c r="BB136" s="330"/>
      <c r="BC136" s="330"/>
      <c r="BD136" s="330"/>
      <c r="BE136" s="330"/>
    </row>
    <row r="137" spans="1:57" ht="28.5" customHeight="1" thickBot="1">
      <c r="A137" s="192"/>
      <c r="B137" s="143"/>
      <c r="C137" s="177"/>
      <c r="D137" s="182"/>
      <c r="E137" s="153"/>
      <c r="F137" s="177"/>
      <c r="G137" s="153"/>
      <c r="H137" s="195"/>
      <c r="I137" s="60" t="s">
        <v>131</v>
      </c>
      <c r="J137" s="323"/>
      <c r="K137" s="333"/>
      <c r="L137" s="153"/>
      <c r="M137" s="181"/>
      <c r="N137" s="326"/>
      <c r="O137" s="132"/>
      <c r="P137" s="153"/>
      <c r="Q137" s="162"/>
      <c r="R137" s="162"/>
      <c r="S137" s="162"/>
      <c r="T137" s="162"/>
      <c r="U137" s="162"/>
      <c r="V137" s="162"/>
      <c r="W137" s="162"/>
      <c r="X137" s="162"/>
      <c r="Y137" s="153"/>
      <c r="Z137" s="225"/>
      <c r="AA137" s="153"/>
      <c r="AB137" s="171"/>
      <c r="AC137" s="188"/>
      <c r="AD137" s="188"/>
      <c r="AE137" s="153"/>
      <c r="AF137" s="177"/>
      <c r="AG137" s="177"/>
      <c r="AH137" s="153"/>
      <c r="AI137" s="153"/>
      <c r="AJ137" s="183"/>
      <c r="AK137" s="334"/>
      <c r="AL137" s="334"/>
      <c r="AM137" s="177"/>
      <c r="AN137" s="182"/>
      <c r="AO137" s="265"/>
      <c r="AP137" s="162"/>
      <c r="AQ137" s="162"/>
      <c r="AR137" s="162"/>
      <c r="AS137" s="162"/>
      <c r="AT137" s="162"/>
      <c r="AU137" s="162"/>
      <c r="AV137" s="162"/>
      <c r="AW137" s="162"/>
      <c r="AX137" s="162"/>
      <c r="AY137" s="162"/>
      <c r="AZ137" s="162"/>
      <c r="BA137" s="330"/>
      <c r="BB137" s="330"/>
      <c r="BC137" s="330"/>
      <c r="BD137" s="330"/>
      <c r="BE137" s="330"/>
    </row>
    <row r="138" spans="1:57" ht="28.5" customHeight="1" thickBot="1">
      <c r="A138" s="192"/>
      <c r="B138" s="143"/>
      <c r="C138" s="177"/>
      <c r="D138" s="234"/>
      <c r="E138" s="157"/>
      <c r="F138" s="177"/>
      <c r="G138" s="153"/>
      <c r="H138" s="195" t="s">
        <v>168</v>
      </c>
      <c r="I138" s="60" t="s">
        <v>131</v>
      </c>
      <c r="J138" s="323"/>
      <c r="K138" s="333"/>
      <c r="L138" s="153"/>
      <c r="M138" s="181"/>
      <c r="N138" s="326"/>
      <c r="O138" s="132"/>
      <c r="P138" s="157"/>
      <c r="Q138" s="187"/>
      <c r="R138" s="187"/>
      <c r="S138" s="162"/>
      <c r="T138" s="162"/>
      <c r="U138" s="162"/>
      <c r="V138" s="162"/>
      <c r="W138" s="162"/>
      <c r="X138" s="162"/>
      <c r="Y138" s="153"/>
      <c r="Z138" s="225"/>
      <c r="AA138" s="153"/>
      <c r="AB138" s="171"/>
      <c r="AC138" s="338"/>
      <c r="AD138" s="338"/>
      <c r="AE138" s="153"/>
      <c r="AF138" s="177"/>
      <c r="AG138" s="177"/>
      <c r="AH138" s="153"/>
      <c r="AI138" s="153"/>
      <c r="AJ138" s="183"/>
      <c r="AK138" s="334"/>
      <c r="AL138" s="334"/>
      <c r="AM138" s="177"/>
      <c r="AN138" s="182"/>
      <c r="AO138" s="265"/>
      <c r="AP138" s="162"/>
      <c r="AQ138" s="162"/>
      <c r="AR138" s="162"/>
      <c r="AS138" s="162"/>
      <c r="AT138" s="162"/>
      <c r="AU138" s="162"/>
      <c r="AV138" s="162"/>
      <c r="AW138" s="162"/>
      <c r="AX138" s="162"/>
      <c r="AY138" s="162"/>
      <c r="AZ138" s="162"/>
      <c r="BA138" s="330"/>
      <c r="BB138" s="330"/>
      <c r="BC138" s="330"/>
      <c r="BD138" s="330"/>
      <c r="BE138" s="330"/>
    </row>
    <row r="139" spans="1:57" ht="28.5" customHeight="1" thickBot="1">
      <c r="A139" s="192"/>
      <c r="B139" s="143"/>
      <c r="C139" s="177"/>
      <c r="D139" s="339"/>
      <c r="E139" s="177" t="s">
        <v>232</v>
      </c>
      <c r="F139" s="177"/>
      <c r="G139" s="153"/>
      <c r="H139" s="195"/>
      <c r="I139" s="60" t="s">
        <v>131</v>
      </c>
      <c r="J139" s="323"/>
      <c r="K139" s="333"/>
      <c r="L139" s="153"/>
      <c r="M139" s="181"/>
      <c r="N139" s="326"/>
      <c r="O139" s="132"/>
      <c r="P139" s="170" t="s">
        <v>156</v>
      </c>
      <c r="Q139" s="161" t="s">
        <v>157</v>
      </c>
      <c r="R139" s="161">
        <f>+IFERROR(VLOOKUP(Q139,[6]DATOS!$E$2:$F$17,2,FALSE),"")</f>
        <v>15</v>
      </c>
      <c r="S139" s="162"/>
      <c r="T139" s="162"/>
      <c r="U139" s="162"/>
      <c r="V139" s="162"/>
      <c r="W139" s="162"/>
      <c r="X139" s="162"/>
      <c r="Y139" s="153"/>
      <c r="Z139" s="225"/>
      <c r="AA139" s="153"/>
      <c r="AB139" s="171"/>
      <c r="AC139" s="337" t="s">
        <v>140</v>
      </c>
      <c r="AD139" s="337" t="s">
        <v>141</v>
      </c>
      <c r="AE139" s="153"/>
      <c r="AF139" s="53"/>
      <c r="AG139" s="177"/>
      <c r="AH139" s="153"/>
      <c r="AI139" s="153"/>
      <c r="AJ139" s="183"/>
      <c r="AK139" s="334"/>
      <c r="AL139" s="334"/>
      <c r="AM139" s="177"/>
      <c r="AN139" s="182"/>
      <c r="AO139" s="265"/>
      <c r="AP139" s="162"/>
      <c r="AQ139" s="162"/>
      <c r="AR139" s="162"/>
      <c r="AS139" s="162"/>
      <c r="AT139" s="162"/>
      <c r="AU139" s="162"/>
      <c r="AV139" s="162"/>
      <c r="AW139" s="162"/>
      <c r="AX139" s="162"/>
      <c r="AY139" s="162"/>
      <c r="AZ139" s="162"/>
      <c r="BA139" s="330"/>
      <c r="BB139" s="330"/>
      <c r="BC139" s="330"/>
      <c r="BD139" s="330"/>
      <c r="BE139" s="330"/>
    </row>
    <row r="140" spans="1:57" ht="28.5" customHeight="1" thickBot="1">
      <c r="A140" s="192"/>
      <c r="B140" s="143"/>
      <c r="C140" s="177"/>
      <c r="D140" s="339"/>
      <c r="E140" s="177"/>
      <c r="F140" s="177"/>
      <c r="G140" s="153"/>
      <c r="H140" s="195"/>
      <c r="I140" s="60" t="s">
        <v>131</v>
      </c>
      <c r="J140" s="323"/>
      <c r="K140" s="333"/>
      <c r="L140" s="153"/>
      <c r="M140" s="181"/>
      <c r="N140" s="326"/>
      <c r="O140" s="132"/>
      <c r="P140" s="153"/>
      <c r="Q140" s="162"/>
      <c r="R140" s="162"/>
      <c r="S140" s="162"/>
      <c r="T140" s="162"/>
      <c r="U140" s="162"/>
      <c r="V140" s="162"/>
      <c r="W140" s="162"/>
      <c r="X140" s="162"/>
      <c r="Y140" s="153"/>
      <c r="Z140" s="225"/>
      <c r="AA140" s="153"/>
      <c r="AB140" s="171"/>
      <c r="AC140" s="188"/>
      <c r="AD140" s="188"/>
      <c r="AE140" s="153"/>
      <c r="AF140" s="53"/>
      <c r="AG140" s="177"/>
      <c r="AH140" s="153"/>
      <c r="AI140" s="153"/>
      <c r="AJ140" s="183"/>
      <c r="AK140" s="334"/>
      <c r="AL140" s="334"/>
      <c r="AM140" s="177"/>
      <c r="AN140" s="182"/>
      <c r="AO140" s="265"/>
      <c r="AP140" s="162"/>
      <c r="AQ140" s="162"/>
      <c r="AR140" s="162"/>
      <c r="AS140" s="162"/>
      <c r="AT140" s="162"/>
      <c r="AU140" s="162"/>
      <c r="AV140" s="162"/>
      <c r="AW140" s="162"/>
      <c r="AX140" s="162"/>
      <c r="AY140" s="162"/>
      <c r="AZ140" s="162"/>
      <c r="BA140" s="330"/>
      <c r="BB140" s="330"/>
      <c r="BC140" s="330"/>
      <c r="BD140" s="330"/>
      <c r="BE140" s="330"/>
    </row>
    <row r="141" spans="1:57" ht="28.5" customHeight="1" thickBot="1">
      <c r="A141" s="192"/>
      <c r="B141" s="143"/>
      <c r="C141" s="177"/>
      <c r="D141" s="339"/>
      <c r="E141" s="177"/>
      <c r="F141" s="177"/>
      <c r="G141" s="153"/>
      <c r="H141" s="195" t="s">
        <v>169</v>
      </c>
      <c r="I141" s="60" t="s">
        <v>131</v>
      </c>
      <c r="J141" s="323"/>
      <c r="K141" s="333"/>
      <c r="L141" s="153"/>
      <c r="M141" s="181"/>
      <c r="N141" s="326"/>
      <c r="O141" s="132"/>
      <c r="P141" s="153"/>
      <c r="Q141" s="162"/>
      <c r="R141" s="162"/>
      <c r="S141" s="162"/>
      <c r="T141" s="162"/>
      <c r="U141" s="162"/>
      <c r="V141" s="162"/>
      <c r="W141" s="162"/>
      <c r="X141" s="162"/>
      <c r="Y141" s="153"/>
      <c r="Z141" s="225"/>
      <c r="AA141" s="153"/>
      <c r="AB141" s="171"/>
      <c r="AC141" s="188"/>
      <c r="AD141" s="188"/>
      <c r="AE141" s="153"/>
      <c r="AF141" s="53"/>
      <c r="AG141" s="177"/>
      <c r="AH141" s="153"/>
      <c r="AI141" s="153"/>
      <c r="AJ141" s="183"/>
      <c r="AK141" s="334"/>
      <c r="AL141" s="334"/>
      <c r="AM141" s="177"/>
      <c r="AN141" s="182"/>
      <c r="AO141" s="265"/>
      <c r="AP141" s="162"/>
      <c r="AQ141" s="162"/>
      <c r="AR141" s="162"/>
      <c r="AS141" s="162"/>
      <c r="AT141" s="162"/>
      <c r="AU141" s="162"/>
      <c r="AV141" s="162"/>
      <c r="AW141" s="162"/>
      <c r="AX141" s="162"/>
      <c r="AY141" s="162"/>
      <c r="AZ141" s="162"/>
      <c r="BA141" s="330"/>
      <c r="BB141" s="330"/>
      <c r="BC141" s="330"/>
      <c r="BD141" s="330"/>
      <c r="BE141" s="330"/>
    </row>
    <row r="142" spans="1:57" ht="28.5" customHeight="1" thickBot="1">
      <c r="A142" s="192"/>
      <c r="B142" s="143"/>
      <c r="C142" s="177"/>
      <c r="D142" s="339"/>
      <c r="E142" s="177"/>
      <c r="F142" s="177"/>
      <c r="G142" s="153"/>
      <c r="H142" s="195"/>
      <c r="I142" s="60" t="s">
        <v>131</v>
      </c>
      <c r="J142" s="323"/>
      <c r="K142" s="333"/>
      <c r="L142" s="153"/>
      <c r="M142" s="181"/>
      <c r="N142" s="326"/>
      <c r="O142" s="132"/>
      <c r="P142" s="157"/>
      <c r="Q142" s="187"/>
      <c r="R142" s="187"/>
      <c r="S142" s="162"/>
      <c r="T142" s="162"/>
      <c r="U142" s="162"/>
      <c r="V142" s="162"/>
      <c r="W142" s="162"/>
      <c r="X142" s="162"/>
      <c r="Y142" s="153"/>
      <c r="Z142" s="225"/>
      <c r="AA142" s="153"/>
      <c r="AB142" s="171"/>
      <c r="AC142" s="188"/>
      <c r="AD142" s="188"/>
      <c r="AE142" s="153"/>
      <c r="AF142" s="53"/>
      <c r="AG142" s="177"/>
      <c r="AH142" s="153"/>
      <c r="AI142" s="153"/>
      <c r="AJ142" s="183"/>
      <c r="AK142" s="334"/>
      <c r="AL142" s="334"/>
      <c r="AM142" s="177"/>
      <c r="AN142" s="182"/>
      <c r="AO142" s="265"/>
      <c r="AP142" s="162"/>
      <c r="AQ142" s="162"/>
      <c r="AR142" s="162"/>
      <c r="AS142" s="162"/>
      <c r="AT142" s="162"/>
      <c r="AU142" s="162"/>
      <c r="AV142" s="162"/>
      <c r="AW142" s="162"/>
      <c r="AX142" s="162"/>
      <c r="AY142" s="162"/>
      <c r="AZ142" s="162"/>
      <c r="BA142" s="330"/>
      <c r="BB142" s="330"/>
      <c r="BC142" s="330"/>
      <c r="BD142" s="330"/>
      <c r="BE142" s="330"/>
    </row>
    <row r="143" spans="1:57" ht="28.5" customHeight="1" thickBot="1">
      <c r="A143" s="192"/>
      <c r="B143" s="143"/>
      <c r="C143" s="177"/>
      <c r="D143" s="339"/>
      <c r="E143" s="177"/>
      <c r="F143" s="177"/>
      <c r="G143" s="153"/>
      <c r="H143" s="195"/>
      <c r="I143" s="60" t="s">
        <v>131</v>
      </c>
      <c r="J143" s="323"/>
      <c r="K143" s="333"/>
      <c r="L143" s="153"/>
      <c r="M143" s="181"/>
      <c r="N143" s="326"/>
      <c r="O143" s="132"/>
      <c r="P143" s="170" t="s">
        <v>159</v>
      </c>
      <c r="Q143" s="170" t="s">
        <v>160</v>
      </c>
      <c r="R143" s="161">
        <f>+IFERROR(VLOOKUP(Q143,[6]DATOS!$E$2:$F$17,2,FALSE),"")</f>
        <v>15</v>
      </c>
      <c r="S143" s="162"/>
      <c r="T143" s="162"/>
      <c r="U143" s="162"/>
      <c r="V143" s="162"/>
      <c r="W143" s="162"/>
      <c r="X143" s="162"/>
      <c r="Y143" s="153"/>
      <c r="Z143" s="225"/>
      <c r="AA143" s="153"/>
      <c r="AB143" s="171"/>
      <c r="AC143" s="188"/>
      <c r="AD143" s="188"/>
      <c r="AE143" s="157"/>
      <c r="AF143" s="53"/>
      <c r="AG143" s="177"/>
      <c r="AH143" s="153"/>
      <c r="AI143" s="153"/>
      <c r="AJ143" s="183"/>
      <c r="AK143" s="334"/>
      <c r="AL143" s="334"/>
      <c r="AM143" s="177"/>
      <c r="AN143" s="182"/>
      <c r="AO143" s="265"/>
      <c r="AP143" s="162"/>
      <c r="AQ143" s="162"/>
      <c r="AR143" s="162"/>
      <c r="AS143" s="162"/>
      <c r="AT143" s="162"/>
      <c r="AU143" s="162"/>
      <c r="AV143" s="162"/>
      <c r="AW143" s="162"/>
      <c r="AX143" s="162"/>
      <c r="AY143" s="162"/>
      <c r="AZ143" s="162"/>
      <c r="BA143" s="330"/>
      <c r="BB143" s="330"/>
      <c r="BC143" s="330"/>
      <c r="BD143" s="330"/>
      <c r="BE143" s="330"/>
    </row>
    <row r="144" spans="1:57" ht="28.5" customHeight="1" thickBot="1">
      <c r="A144" s="192"/>
      <c r="B144" s="143"/>
      <c r="C144" s="177"/>
      <c r="D144" s="339"/>
      <c r="E144" s="177"/>
      <c r="F144" s="177"/>
      <c r="G144" s="153"/>
      <c r="H144" s="195"/>
      <c r="I144" s="60" t="s">
        <v>131</v>
      </c>
      <c r="J144" s="323"/>
      <c r="K144" s="333"/>
      <c r="L144" s="153"/>
      <c r="M144" s="181"/>
      <c r="N144" s="326"/>
      <c r="O144" s="132"/>
      <c r="P144" s="153"/>
      <c r="Q144" s="153"/>
      <c r="R144" s="162"/>
      <c r="S144" s="162"/>
      <c r="T144" s="162"/>
      <c r="U144" s="162"/>
      <c r="V144" s="162"/>
      <c r="W144" s="162"/>
      <c r="X144" s="162"/>
      <c r="Y144" s="153"/>
      <c r="Z144" s="225"/>
      <c r="AA144" s="153"/>
      <c r="AB144" s="171"/>
      <c r="AC144" s="188"/>
      <c r="AD144" s="188"/>
      <c r="AE144" s="34"/>
      <c r="AF144" s="53"/>
      <c r="AG144" s="177"/>
      <c r="AH144" s="153"/>
      <c r="AI144" s="153"/>
      <c r="AJ144" s="183"/>
      <c r="AK144" s="334"/>
      <c r="AL144" s="334"/>
      <c r="AM144" s="177"/>
      <c r="AN144" s="182"/>
      <c r="AO144" s="265"/>
      <c r="AP144" s="162"/>
      <c r="AQ144" s="162"/>
      <c r="AR144" s="162"/>
      <c r="AS144" s="162"/>
      <c r="AT144" s="162"/>
      <c r="AU144" s="162"/>
      <c r="AV144" s="162"/>
      <c r="AW144" s="162"/>
      <c r="AX144" s="162"/>
      <c r="AY144" s="162"/>
      <c r="AZ144" s="162"/>
      <c r="BA144" s="330"/>
      <c r="BB144" s="330"/>
      <c r="BC144" s="330"/>
      <c r="BD144" s="330"/>
      <c r="BE144" s="330"/>
    </row>
    <row r="145" spans="1:57" ht="28.5" customHeight="1" thickBot="1">
      <c r="A145" s="192"/>
      <c r="B145" s="143"/>
      <c r="C145" s="177"/>
      <c r="D145" s="339"/>
      <c r="E145" s="177"/>
      <c r="F145" s="177"/>
      <c r="G145" s="153"/>
      <c r="H145" s="195" t="s">
        <v>170</v>
      </c>
      <c r="I145" s="60" t="s">
        <v>131</v>
      </c>
      <c r="J145" s="323"/>
      <c r="K145" s="333"/>
      <c r="L145" s="153"/>
      <c r="M145" s="181"/>
      <c r="N145" s="326"/>
      <c r="O145" s="132"/>
      <c r="P145" s="153"/>
      <c r="Q145" s="153"/>
      <c r="R145" s="162"/>
      <c r="S145" s="162"/>
      <c r="T145" s="162"/>
      <c r="U145" s="162"/>
      <c r="V145" s="162"/>
      <c r="W145" s="162"/>
      <c r="X145" s="162"/>
      <c r="Y145" s="153"/>
      <c r="Z145" s="225"/>
      <c r="AA145" s="153"/>
      <c r="AB145" s="171"/>
      <c r="AC145" s="188"/>
      <c r="AD145" s="188"/>
      <c r="AE145" s="34"/>
      <c r="AF145" s="53"/>
      <c r="AG145" s="177"/>
      <c r="AH145" s="153"/>
      <c r="AI145" s="153"/>
      <c r="AJ145" s="183"/>
      <c r="AK145" s="334"/>
      <c r="AL145" s="334"/>
      <c r="AM145" s="177"/>
      <c r="AN145" s="182"/>
      <c r="AO145" s="265"/>
      <c r="AP145" s="162"/>
      <c r="AQ145" s="162"/>
      <c r="AR145" s="162"/>
      <c r="AS145" s="162"/>
      <c r="AT145" s="162"/>
      <c r="AU145" s="162"/>
      <c r="AV145" s="162"/>
      <c r="AW145" s="162"/>
      <c r="AX145" s="162"/>
      <c r="AY145" s="162"/>
      <c r="AZ145" s="162"/>
      <c r="BA145" s="330"/>
      <c r="BB145" s="330"/>
      <c r="BC145" s="330"/>
      <c r="BD145" s="330"/>
      <c r="BE145" s="330"/>
    </row>
    <row r="146" spans="1:57" ht="28.5" customHeight="1" thickBot="1">
      <c r="A146" s="192"/>
      <c r="B146" s="143"/>
      <c r="C146" s="177"/>
      <c r="D146" s="339"/>
      <c r="E146" s="177"/>
      <c r="F146" s="177"/>
      <c r="G146" s="153"/>
      <c r="H146" s="195"/>
      <c r="I146" s="60" t="s">
        <v>131</v>
      </c>
      <c r="J146" s="323"/>
      <c r="K146" s="333"/>
      <c r="L146" s="153"/>
      <c r="M146" s="181"/>
      <c r="N146" s="326"/>
      <c r="O146" s="132"/>
      <c r="P146" s="157"/>
      <c r="Q146" s="157"/>
      <c r="R146" s="187"/>
      <c r="S146" s="162"/>
      <c r="T146" s="162"/>
      <c r="U146" s="162"/>
      <c r="V146" s="162"/>
      <c r="W146" s="162"/>
      <c r="X146" s="162"/>
      <c r="Y146" s="153"/>
      <c r="Z146" s="225"/>
      <c r="AA146" s="153"/>
      <c r="AB146" s="171"/>
      <c r="AC146" s="188"/>
      <c r="AD146" s="188"/>
      <c r="AE146" s="34"/>
      <c r="AF146" s="53"/>
      <c r="AG146" s="177"/>
      <c r="AH146" s="153"/>
      <c r="AI146" s="153"/>
      <c r="AJ146" s="183"/>
      <c r="AK146" s="334"/>
      <c r="AL146" s="334"/>
      <c r="AM146" s="177"/>
      <c r="AN146" s="182"/>
      <c r="AO146" s="265"/>
      <c r="AP146" s="162"/>
      <c r="AQ146" s="162"/>
      <c r="AR146" s="162"/>
      <c r="AS146" s="162"/>
      <c r="AT146" s="162"/>
      <c r="AU146" s="162"/>
      <c r="AV146" s="162"/>
      <c r="AW146" s="162"/>
      <c r="AX146" s="162"/>
      <c r="AY146" s="162"/>
      <c r="AZ146" s="162"/>
      <c r="BA146" s="330"/>
      <c r="BB146" s="330"/>
      <c r="BC146" s="330"/>
      <c r="BD146" s="330"/>
      <c r="BE146" s="330"/>
    </row>
    <row r="147" spans="1:57" ht="28.5" customHeight="1" thickBot="1">
      <c r="A147" s="192"/>
      <c r="B147" s="143"/>
      <c r="C147" s="177"/>
      <c r="D147" s="339"/>
      <c r="E147" s="177"/>
      <c r="F147" s="177"/>
      <c r="G147" s="153"/>
      <c r="H147" s="195"/>
      <c r="I147" s="60" t="s">
        <v>131</v>
      </c>
      <c r="J147" s="323"/>
      <c r="K147" s="333"/>
      <c r="L147" s="153"/>
      <c r="M147" s="181"/>
      <c r="N147" s="326"/>
      <c r="O147" s="132"/>
      <c r="P147" s="170" t="s">
        <v>162</v>
      </c>
      <c r="Q147" s="161" t="s">
        <v>163</v>
      </c>
      <c r="R147" s="161">
        <f>+IFERROR(VLOOKUP(Q147,[6]DATOS!$E$2:$F$17,2,FALSE),"")</f>
        <v>10</v>
      </c>
      <c r="S147" s="162"/>
      <c r="T147" s="162"/>
      <c r="U147" s="162"/>
      <c r="V147" s="162"/>
      <c r="W147" s="162"/>
      <c r="X147" s="162"/>
      <c r="Y147" s="153"/>
      <c r="Z147" s="225"/>
      <c r="AA147" s="153"/>
      <c r="AB147" s="171"/>
      <c r="AC147" s="188"/>
      <c r="AD147" s="188"/>
      <c r="AE147" s="34"/>
      <c r="AF147" s="53"/>
      <c r="AG147" s="177"/>
      <c r="AH147" s="153"/>
      <c r="AI147" s="153"/>
      <c r="AJ147" s="183"/>
      <c r="AK147" s="334"/>
      <c r="AL147" s="334"/>
      <c r="AM147" s="177"/>
      <c r="AN147" s="182"/>
      <c r="AO147" s="265"/>
      <c r="AP147" s="162"/>
      <c r="AQ147" s="162"/>
      <c r="AR147" s="162"/>
      <c r="AS147" s="162"/>
      <c r="AT147" s="162"/>
      <c r="AU147" s="162"/>
      <c r="AV147" s="162"/>
      <c r="AW147" s="162"/>
      <c r="AX147" s="162"/>
      <c r="AY147" s="162"/>
      <c r="AZ147" s="162"/>
      <c r="BA147" s="330"/>
      <c r="BB147" s="330"/>
      <c r="BC147" s="330"/>
      <c r="BD147" s="330"/>
      <c r="BE147" s="330"/>
    </row>
    <row r="148" spans="1:57" ht="28.5" customHeight="1" thickBot="1">
      <c r="A148" s="192"/>
      <c r="B148" s="143"/>
      <c r="C148" s="177"/>
      <c r="D148" s="339"/>
      <c r="E148" s="177"/>
      <c r="F148" s="177"/>
      <c r="G148" s="153"/>
      <c r="H148" s="195"/>
      <c r="I148" s="60" t="s">
        <v>131</v>
      </c>
      <c r="J148" s="323"/>
      <c r="K148" s="333"/>
      <c r="L148" s="153"/>
      <c r="M148" s="181"/>
      <c r="N148" s="326"/>
      <c r="O148" s="132"/>
      <c r="P148" s="153"/>
      <c r="Q148" s="162"/>
      <c r="R148" s="162"/>
      <c r="S148" s="162"/>
      <c r="T148" s="162"/>
      <c r="U148" s="162"/>
      <c r="V148" s="162"/>
      <c r="W148" s="162"/>
      <c r="X148" s="162"/>
      <c r="Y148" s="153"/>
      <c r="Z148" s="225"/>
      <c r="AA148" s="153"/>
      <c r="AB148" s="171"/>
      <c r="AC148" s="188"/>
      <c r="AD148" s="188"/>
      <c r="AE148" s="34"/>
      <c r="AF148" s="53"/>
      <c r="AG148" s="177"/>
      <c r="AH148" s="153"/>
      <c r="AI148" s="153"/>
      <c r="AJ148" s="183"/>
      <c r="AK148" s="334"/>
      <c r="AL148" s="334"/>
      <c r="AM148" s="177"/>
      <c r="AN148" s="182"/>
      <c r="AO148" s="265"/>
      <c r="AP148" s="162"/>
      <c r="AQ148" s="162"/>
      <c r="AR148" s="162"/>
      <c r="AS148" s="162"/>
      <c r="AT148" s="162"/>
      <c r="AU148" s="162"/>
      <c r="AV148" s="162"/>
      <c r="AW148" s="162"/>
      <c r="AX148" s="162"/>
      <c r="AY148" s="162"/>
      <c r="AZ148" s="162"/>
      <c r="BA148" s="330"/>
      <c r="BB148" s="330"/>
      <c r="BC148" s="330"/>
      <c r="BD148" s="330"/>
      <c r="BE148" s="330"/>
    </row>
    <row r="149" spans="1:57" ht="28.5" customHeight="1" thickBot="1">
      <c r="A149" s="192"/>
      <c r="B149" s="143"/>
      <c r="C149" s="177"/>
      <c r="D149" s="339"/>
      <c r="E149" s="177"/>
      <c r="F149" s="177"/>
      <c r="G149" s="153"/>
      <c r="H149" s="195" t="s">
        <v>171</v>
      </c>
      <c r="I149" s="60" t="s">
        <v>131</v>
      </c>
      <c r="J149" s="323"/>
      <c r="K149" s="333"/>
      <c r="L149" s="153"/>
      <c r="M149" s="181"/>
      <c r="N149" s="326"/>
      <c r="O149" s="132"/>
      <c r="P149" s="153"/>
      <c r="Q149" s="162"/>
      <c r="R149" s="162"/>
      <c r="S149" s="162"/>
      <c r="T149" s="162"/>
      <c r="U149" s="162"/>
      <c r="V149" s="162"/>
      <c r="W149" s="162"/>
      <c r="X149" s="162"/>
      <c r="Y149" s="153"/>
      <c r="Z149" s="225"/>
      <c r="AA149" s="153"/>
      <c r="AB149" s="171"/>
      <c r="AC149" s="188"/>
      <c r="AD149" s="188"/>
      <c r="AE149" s="34"/>
      <c r="AF149" s="53"/>
      <c r="AG149" s="177"/>
      <c r="AH149" s="153"/>
      <c r="AI149" s="153"/>
      <c r="AJ149" s="183"/>
      <c r="AK149" s="334"/>
      <c r="AL149" s="334"/>
      <c r="AM149" s="177"/>
      <c r="AN149" s="182"/>
      <c r="AO149" s="265"/>
      <c r="AP149" s="162"/>
      <c r="AQ149" s="162"/>
      <c r="AR149" s="162"/>
      <c r="AS149" s="162"/>
      <c r="AT149" s="162"/>
      <c r="AU149" s="162"/>
      <c r="AV149" s="162"/>
      <c r="AW149" s="162"/>
      <c r="AX149" s="162"/>
      <c r="AY149" s="162"/>
      <c r="AZ149" s="162"/>
      <c r="BA149" s="330"/>
      <c r="BB149" s="330"/>
      <c r="BC149" s="330"/>
      <c r="BD149" s="330"/>
      <c r="BE149" s="330"/>
    </row>
    <row r="150" spans="1:57" ht="28.5" customHeight="1" thickBot="1">
      <c r="A150" s="192"/>
      <c r="B150" s="143"/>
      <c r="C150" s="177"/>
      <c r="D150" s="339"/>
      <c r="E150" s="177"/>
      <c r="F150" s="177"/>
      <c r="G150" s="153"/>
      <c r="H150" s="195"/>
      <c r="I150" s="60" t="s">
        <v>131</v>
      </c>
      <c r="J150" s="323"/>
      <c r="K150" s="333"/>
      <c r="L150" s="153"/>
      <c r="M150" s="181"/>
      <c r="N150" s="326"/>
      <c r="O150" s="132"/>
      <c r="P150" s="153"/>
      <c r="Q150" s="162"/>
      <c r="R150" s="162"/>
      <c r="S150" s="162"/>
      <c r="T150" s="162"/>
      <c r="U150" s="162"/>
      <c r="V150" s="162"/>
      <c r="W150" s="162"/>
      <c r="X150" s="162"/>
      <c r="Y150" s="153"/>
      <c r="Z150" s="225"/>
      <c r="AA150" s="153"/>
      <c r="AB150" s="171"/>
      <c r="AC150" s="188"/>
      <c r="AD150" s="188"/>
      <c r="AE150" s="34"/>
      <c r="AF150" s="53"/>
      <c r="AG150" s="177"/>
      <c r="AH150" s="153"/>
      <c r="AI150" s="153"/>
      <c r="AJ150" s="183"/>
      <c r="AK150" s="334"/>
      <c r="AL150" s="334"/>
      <c r="AM150" s="177"/>
      <c r="AN150" s="182"/>
      <c r="AO150" s="265"/>
      <c r="AP150" s="162"/>
      <c r="AQ150" s="162"/>
      <c r="AR150" s="162"/>
      <c r="AS150" s="162"/>
      <c r="AT150" s="162"/>
      <c r="AU150" s="162"/>
      <c r="AV150" s="162"/>
      <c r="AW150" s="162"/>
      <c r="AX150" s="162"/>
      <c r="AY150" s="162"/>
      <c r="AZ150" s="162"/>
      <c r="BA150" s="330"/>
      <c r="BB150" s="330"/>
      <c r="BC150" s="330"/>
      <c r="BD150" s="330"/>
      <c r="BE150" s="330"/>
    </row>
    <row r="151" spans="1:57" ht="28.5" customHeight="1" thickBot="1">
      <c r="A151" s="192"/>
      <c r="B151" s="143"/>
      <c r="C151" s="177"/>
      <c r="D151" s="339"/>
      <c r="E151" s="177"/>
      <c r="F151" s="177"/>
      <c r="G151" s="153"/>
      <c r="H151" s="195" t="s">
        <v>172</v>
      </c>
      <c r="I151" s="60" t="s">
        <v>131</v>
      </c>
      <c r="J151" s="323"/>
      <c r="K151" s="333"/>
      <c r="L151" s="153"/>
      <c r="M151" s="181"/>
      <c r="N151" s="326"/>
      <c r="O151" s="132"/>
      <c r="P151" s="153"/>
      <c r="Q151" s="162"/>
      <c r="R151" s="162"/>
      <c r="S151" s="162"/>
      <c r="T151" s="162"/>
      <c r="U151" s="162"/>
      <c r="V151" s="162"/>
      <c r="W151" s="162"/>
      <c r="X151" s="162"/>
      <c r="Y151" s="153"/>
      <c r="Z151" s="225"/>
      <c r="AA151" s="153"/>
      <c r="AB151" s="171"/>
      <c r="AC151" s="188"/>
      <c r="AD151" s="188"/>
      <c r="AE151" s="34"/>
      <c r="AF151" s="53"/>
      <c r="AG151" s="177"/>
      <c r="AH151" s="153"/>
      <c r="AI151" s="153"/>
      <c r="AJ151" s="183"/>
      <c r="AK151" s="334"/>
      <c r="AL151" s="334"/>
      <c r="AM151" s="177"/>
      <c r="AN151" s="182"/>
      <c r="AO151" s="265"/>
      <c r="AP151" s="162"/>
      <c r="AQ151" s="162"/>
      <c r="AR151" s="162"/>
      <c r="AS151" s="162"/>
      <c r="AT151" s="162"/>
      <c r="AU151" s="162"/>
      <c r="AV151" s="162"/>
      <c r="AW151" s="162"/>
      <c r="AX151" s="162"/>
      <c r="AY151" s="162"/>
      <c r="AZ151" s="162"/>
      <c r="BA151" s="330"/>
      <c r="BB151" s="330"/>
      <c r="BC151" s="330"/>
      <c r="BD151" s="330"/>
      <c r="BE151" s="330"/>
    </row>
    <row r="152" spans="1:57" ht="28.5" customHeight="1" thickBot="1">
      <c r="A152" s="192"/>
      <c r="B152" s="143"/>
      <c r="C152" s="177"/>
      <c r="D152" s="339"/>
      <c r="E152" s="177"/>
      <c r="F152" s="177"/>
      <c r="G152" s="153"/>
      <c r="H152" s="195"/>
      <c r="I152" s="60" t="s">
        <v>131</v>
      </c>
      <c r="J152" s="323"/>
      <c r="K152" s="333"/>
      <c r="L152" s="153"/>
      <c r="M152" s="181"/>
      <c r="N152" s="326"/>
      <c r="O152" s="132"/>
      <c r="P152" s="153"/>
      <c r="Q152" s="162"/>
      <c r="R152" s="162"/>
      <c r="S152" s="162"/>
      <c r="T152" s="162"/>
      <c r="U152" s="162"/>
      <c r="V152" s="162"/>
      <c r="W152" s="162"/>
      <c r="X152" s="162"/>
      <c r="Y152" s="153"/>
      <c r="Z152" s="225"/>
      <c r="AA152" s="153"/>
      <c r="AB152" s="171"/>
      <c r="AC152" s="188"/>
      <c r="AD152" s="188"/>
      <c r="AE152" s="34"/>
      <c r="AF152" s="53"/>
      <c r="AG152" s="177"/>
      <c r="AH152" s="153"/>
      <c r="AI152" s="153"/>
      <c r="AJ152" s="183"/>
      <c r="AK152" s="334"/>
      <c r="AL152" s="334"/>
      <c r="AM152" s="177"/>
      <c r="AN152" s="182"/>
      <c r="AO152" s="265"/>
      <c r="AP152" s="162"/>
      <c r="AQ152" s="162"/>
      <c r="AR152" s="162"/>
      <c r="AS152" s="162"/>
      <c r="AT152" s="162"/>
      <c r="AU152" s="162"/>
      <c r="AV152" s="162"/>
      <c r="AW152" s="162"/>
      <c r="AX152" s="162"/>
      <c r="AY152" s="162"/>
      <c r="AZ152" s="162"/>
      <c r="BA152" s="330"/>
      <c r="BB152" s="330"/>
      <c r="BC152" s="330"/>
      <c r="BD152" s="330"/>
      <c r="BE152" s="330"/>
    </row>
    <row r="153" spans="1:57" ht="28.5" customHeight="1" thickBot="1">
      <c r="A153" s="192"/>
      <c r="B153" s="143"/>
      <c r="C153" s="177"/>
      <c r="D153" s="339"/>
      <c r="E153" s="177"/>
      <c r="F153" s="177"/>
      <c r="G153" s="153"/>
      <c r="H153" s="195" t="s">
        <v>173</v>
      </c>
      <c r="I153" s="60" t="s">
        <v>131</v>
      </c>
      <c r="J153" s="323"/>
      <c r="K153" s="333"/>
      <c r="L153" s="153"/>
      <c r="M153" s="181"/>
      <c r="N153" s="326"/>
      <c r="O153" s="132"/>
      <c r="P153" s="153"/>
      <c r="Q153" s="162"/>
      <c r="R153" s="162"/>
      <c r="S153" s="162"/>
      <c r="T153" s="162"/>
      <c r="U153" s="162"/>
      <c r="V153" s="162"/>
      <c r="W153" s="162"/>
      <c r="X153" s="162"/>
      <c r="Y153" s="153"/>
      <c r="Z153" s="225"/>
      <c r="AA153" s="153"/>
      <c r="AB153" s="171"/>
      <c r="AC153" s="188"/>
      <c r="AD153" s="188"/>
      <c r="AE153" s="34"/>
      <c r="AF153" s="53"/>
      <c r="AG153" s="177"/>
      <c r="AH153" s="153"/>
      <c r="AI153" s="153"/>
      <c r="AJ153" s="183"/>
      <c r="AK153" s="334"/>
      <c r="AL153" s="334"/>
      <c r="AM153" s="177"/>
      <c r="AN153" s="182"/>
      <c r="AO153" s="265"/>
      <c r="AP153" s="162"/>
      <c r="AQ153" s="162"/>
      <c r="AR153" s="162"/>
      <c r="AS153" s="162"/>
      <c r="AT153" s="162"/>
      <c r="AU153" s="162"/>
      <c r="AV153" s="162"/>
      <c r="AW153" s="162"/>
      <c r="AX153" s="162"/>
      <c r="AY153" s="162"/>
      <c r="AZ153" s="162"/>
      <c r="BA153" s="330"/>
      <c r="BB153" s="330"/>
      <c r="BC153" s="330"/>
      <c r="BD153" s="330"/>
      <c r="BE153" s="330"/>
    </row>
    <row r="154" spans="1:57" ht="28.5" customHeight="1" thickBot="1">
      <c r="A154" s="192"/>
      <c r="B154" s="143"/>
      <c r="C154" s="177"/>
      <c r="D154" s="339"/>
      <c r="E154" s="177"/>
      <c r="F154" s="177"/>
      <c r="G154" s="153"/>
      <c r="H154" s="195"/>
      <c r="I154" s="60" t="s">
        <v>131</v>
      </c>
      <c r="J154" s="323"/>
      <c r="K154" s="333"/>
      <c r="L154" s="153"/>
      <c r="M154" s="181"/>
      <c r="N154" s="326"/>
      <c r="O154" s="132"/>
      <c r="P154" s="153"/>
      <c r="Q154" s="162"/>
      <c r="R154" s="162"/>
      <c r="S154" s="162"/>
      <c r="T154" s="162"/>
      <c r="U154" s="162"/>
      <c r="V154" s="162"/>
      <c r="W154" s="162"/>
      <c r="X154" s="162"/>
      <c r="Y154" s="153"/>
      <c r="Z154" s="225"/>
      <c r="AA154" s="153"/>
      <c r="AB154" s="171"/>
      <c r="AC154" s="188"/>
      <c r="AD154" s="188"/>
      <c r="AE154" s="34"/>
      <c r="AF154" s="53"/>
      <c r="AG154" s="177"/>
      <c r="AH154" s="153"/>
      <c r="AI154" s="153"/>
      <c r="AJ154" s="183"/>
      <c r="AK154" s="334"/>
      <c r="AL154" s="334"/>
      <c r="AM154" s="177"/>
      <c r="AN154" s="182"/>
      <c r="AO154" s="265"/>
      <c r="AP154" s="162"/>
      <c r="AQ154" s="162"/>
      <c r="AR154" s="162"/>
      <c r="AS154" s="162"/>
      <c r="AT154" s="162"/>
      <c r="AU154" s="162"/>
      <c r="AV154" s="162"/>
      <c r="AW154" s="162"/>
      <c r="AX154" s="162"/>
      <c r="AY154" s="162"/>
      <c r="AZ154" s="162"/>
      <c r="BA154" s="330"/>
      <c r="BB154" s="330"/>
      <c r="BC154" s="330"/>
      <c r="BD154" s="330"/>
      <c r="BE154" s="330"/>
    </row>
    <row r="155" spans="1:57" ht="28.5" customHeight="1" thickBot="1">
      <c r="A155" s="192"/>
      <c r="B155" s="143"/>
      <c r="C155" s="177"/>
      <c r="D155" s="339"/>
      <c r="E155" s="177"/>
      <c r="F155" s="177"/>
      <c r="G155" s="153"/>
      <c r="H155" s="195"/>
      <c r="I155" s="60" t="s">
        <v>131</v>
      </c>
      <c r="J155" s="323"/>
      <c r="K155" s="333"/>
      <c r="L155" s="153"/>
      <c r="M155" s="181"/>
      <c r="N155" s="326"/>
      <c r="O155" s="132"/>
      <c r="P155" s="153"/>
      <c r="Q155" s="162"/>
      <c r="R155" s="162"/>
      <c r="S155" s="162"/>
      <c r="T155" s="162"/>
      <c r="U155" s="162"/>
      <c r="V155" s="162"/>
      <c r="W155" s="162"/>
      <c r="X155" s="162"/>
      <c r="Y155" s="153"/>
      <c r="Z155" s="225"/>
      <c r="AA155" s="153"/>
      <c r="AB155" s="171"/>
      <c r="AC155" s="188"/>
      <c r="AD155" s="188"/>
      <c r="AE155" s="34"/>
      <c r="AF155" s="53"/>
      <c r="AG155" s="177"/>
      <c r="AH155" s="153"/>
      <c r="AI155" s="153"/>
      <c r="AJ155" s="183"/>
      <c r="AK155" s="334"/>
      <c r="AL155" s="334"/>
      <c r="AM155" s="177"/>
      <c r="AN155" s="182"/>
      <c r="AO155" s="265"/>
      <c r="AP155" s="162"/>
      <c r="AQ155" s="162"/>
      <c r="AR155" s="162"/>
      <c r="AS155" s="162"/>
      <c r="AT155" s="162"/>
      <c r="AU155" s="162"/>
      <c r="AV155" s="162"/>
      <c r="AW155" s="162"/>
      <c r="AX155" s="162"/>
      <c r="AY155" s="162"/>
      <c r="AZ155" s="162"/>
      <c r="BA155" s="330"/>
      <c r="BB155" s="330"/>
      <c r="BC155" s="330"/>
      <c r="BD155" s="330"/>
      <c r="BE155" s="330"/>
    </row>
    <row r="156" spans="1:57" ht="28.5" customHeight="1" thickBot="1">
      <c r="A156" s="192"/>
      <c r="B156" s="143"/>
      <c r="C156" s="177"/>
      <c r="D156" s="339"/>
      <c r="E156" s="177"/>
      <c r="F156" s="177"/>
      <c r="G156" s="153"/>
      <c r="H156" s="195" t="s">
        <v>174</v>
      </c>
      <c r="I156" s="60" t="s">
        <v>131</v>
      </c>
      <c r="J156" s="323"/>
      <c r="K156" s="333"/>
      <c r="L156" s="153"/>
      <c r="M156" s="181"/>
      <c r="N156" s="326"/>
      <c r="O156" s="132"/>
      <c r="P156" s="157"/>
      <c r="Q156" s="187"/>
      <c r="R156" s="187"/>
      <c r="S156" s="162"/>
      <c r="T156" s="162"/>
      <c r="U156" s="162"/>
      <c r="V156" s="162"/>
      <c r="W156" s="162"/>
      <c r="X156" s="162"/>
      <c r="Y156" s="153"/>
      <c r="Z156" s="225"/>
      <c r="AA156" s="153"/>
      <c r="AB156" s="171"/>
      <c r="AC156" s="188"/>
      <c r="AD156" s="188"/>
      <c r="AE156" s="34"/>
      <c r="AF156" s="53"/>
      <c r="AG156" s="177"/>
      <c r="AH156" s="153"/>
      <c r="AI156" s="153"/>
      <c r="AJ156" s="183"/>
      <c r="AK156" s="334"/>
      <c r="AL156" s="334"/>
      <c r="AM156" s="177"/>
      <c r="AN156" s="182"/>
      <c r="AO156" s="265"/>
      <c r="AP156" s="162"/>
      <c r="AQ156" s="162"/>
      <c r="AR156" s="162"/>
      <c r="AS156" s="162"/>
      <c r="AT156" s="162"/>
      <c r="AU156" s="162"/>
      <c r="AV156" s="162"/>
      <c r="AW156" s="162"/>
      <c r="AX156" s="162"/>
      <c r="AY156" s="162"/>
      <c r="AZ156" s="162"/>
      <c r="BA156" s="330"/>
      <c r="BB156" s="330"/>
      <c r="BC156" s="330"/>
      <c r="BD156" s="330"/>
      <c r="BE156" s="330"/>
    </row>
    <row r="157" spans="1:57" ht="28.5" customHeight="1" thickBot="1">
      <c r="A157" s="192"/>
      <c r="B157" s="143"/>
      <c r="C157" s="177"/>
      <c r="D157" s="339"/>
      <c r="E157" s="177"/>
      <c r="F157" s="177"/>
      <c r="G157" s="153"/>
      <c r="H157" s="195"/>
      <c r="I157" s="60" t="s">
        <v>131</v>
      </c>
      <c r="J157" s="323"/>
      <c r="K157" s="333"/>
      <c r="L157" s="153"/>
      <c r="M157" s="181"/>
      <c r="N157" s="326"/>
      <c r="O157" s="132"/>
      <c r="P157" s="170"/>
      <c r="Q157" s="340"/>
      <c r="R157" s="161" t="str">
        <f>+IFERROR(VLOOKUP(#REF!,[6]DATOS!$E$2:$F$9,2,FALSE),"")</f>
        <v/>
      </c>
      <c r="S157" s="162"/>
      <c r="T157" s="162"/>
      <c r="U157" s="162"/>
      <c r="V157" s="162"/>
      <c r="W157" s="162"/>
      <c r="X157" s="162"/>
      <c r="Y157" s="153"/>
      <c r="Z157" s="225"/>
      <c r="AA157" s="153"/>
      <c r="AB157" s="171"/>
      <c r="AC157" s="188"/>
      <c r="AD157" s="188"/>
      <c r="AE157" s="34"/>
      <c r="AF157" s="53"/>
      <c r="AG157" s="177"/>
      <c r="AH157" s="153"/>
      <c r="AI157" s="153"/>
      <c r="AJ157" s="183"/>
      <c r="AK157" s="334"/>
      <c r="AL157" s="334"/>
      <c r="AM157" s="177"/>
      <c r="AN157" s="182"/>
      <c r="AO157" s="265"/>
      <c r="AP157" s="162"/>
      <c r="AQ157" s="162"/>
      <c r="AR157" s="162"/>
      <c r="AS157" s="162"/>
      <c r="AT157" s="162"/>
      <c r="AU157" s="162"/>
      <c r="AV157" s="162"/>
      <c r="AW157" s="162"/>
      <c r="AX157" s="162"/>
      <c r="AY157" s="162"/>
      <c r="AZ157" s="162"/>
      <c r="BA157" s="330"/>
      <c r="BB157" s="330"/>
      <c r="BC157" s="330"/>
      <c r="BD157" s="330"/>
      <c r="BE157" s="330"/>
    </row>
    <row r="158" spans="1:57" ht="28.5" customHeight="1" thickBot="1">
      <c r="A158" s="192"/>
      <c r="B158" s="143"/>
      <c r="C158" s="177"/>
      <c r="D158" s="339"/>
      <c r="E158" s="177"/>
      <c r="F158" s="177"/>
      <c r="G158" s="153"/>
      <c r="H158" s="195"/>
      <c r="I158" s="60" t="s">
        <v>131</v>
      </c>
      <c r="J158" s="323"/>
      <c r="K158" s="333"/>
      <c r="L158" s="153"/>
      <c r="M158" s="181"/>
      <c r="N158" s="326"/>
      <c r="O158" s="132"/>
      <c r="P158" s="153"/>
      <c r="Q158" s="341"/>
      <c r="R158" s="162"/>
      <c r="S158" s="162"/>
      <c r="T158" s="162"/>
      <c r="U158" s="162"/>
      <c r="V158" s="162"/>
      <c r="W158" s="162"/>
      <c r="X158" s="162"/>
      <c r="Y158" s="153"/>
      <c r="Z158" s="225"/>
      <c r="AA158" s="153"/>
      <c r="AB158" s="171"/>
      <c r="AC158" s="188"/>
      <c r="AD158" s="188"/>
      <c r="AE158" s="34"/>
      <c r="AF158" s="53"/>
      <c r="AG158" s="177"/>
      <c r="AH158" s="153"/>
      <c r="AI158" s="153"/>
      <c r="AJ158" s="183"/>
      <c r="AK158" s="334"/>
      <c r="AL158" s="334"/>
      <c r="AM158" s="177"/>
      <c r="AN158" s="182"/>
      <c r="AO158" s="265"/>
      <c r="AP158" s="162"/>
      <c r="AQ158" s="162"/>
      <c r="AR158" s="162"/>
      <c r="AS158" s="162"/>
      <c r="AT158" s="162"/>
      <c r="AU158" s="162"/>
      <c r="AV158" s="162"/>
      <c r="AW158" s="162"/>
      <c r="AX158" s="162"/>
      <c r="AY158" s="162"/>
      <c r="AZ158" s="162"/>
      <c r="BA158" s="330"/>
      <c r="BB158" s="330"/>
      <c r="BC158" s="330"/>
      <c r="BD158" s="330"/>
      <c r="BE158" s="330"/>
    </row>
    <row r="159" spans="1:57" ht="28.5" customHeight="1" thickBot="1">
      <c r="A159" s="192"/>
      <c r="B159" s="143"/>
      <c r="C159" s="177"/>
      <c r="D159" s="339"/>
      <c r="E159" s="177"/>
      <c r="F159" s="177"/>
      <c r="G159" s="153"/>
      <c r="H159" s="195" t="s">
        <v>175</v>
      </c>
      <c r="I159" s="60" t="s">
        <v>131</v>
      </c>
      <c r="J159" s="323"/>
      <c r="K159" s="333"/>
      <c r="L159" s="153"/>
      <c r="M159" s="181"/>
      <c r="N159" s="326"/>
      <c r="O159" s="132"/>
      <c r="P159" s="153"/>
      <c r="Q159" s="341"/>
      <c r="R159" s="162"/>
      <c r="S159" s="162"/>
      <c r="T159" s="162"/>
      <c r="U159" s="162"/>
      <c r="V159" s="162"/>
      <c r="W159" s="162"/>
      <c r="X159" s="162"/>
      <c r="Y159" s="153"/>
      <c r="Z159" s="225"/>
      <c r="AA159" s="153"/>
      <c r="AB159" s="171"/>
      <c r="AC159" s="188"/>
      <c r="AD159" s="188"/>
      <c r="AE159" s="34"/>
      <c r="AF159" s="53"/>
      <c r="AG159" s="177"/>
      <c r="AH159" s="153"/>
      <c r="AI159" s="153"/>
      <c r="AJ159" s="183"/>
      <c r="AK159" s="334"/>
      <c r="AL159" s="334"/>
      <c r="AM159" s="177"/>
      <c r="AN159" s="182"/>
      <c r="AO159" s="265"/>
      <c r="AP159" s="162"/>
      <c r="AQ159" s="162"/>
      <c r="AR159" s="162"/>
      <c r="AS159" s="162"/>
      <c r="AT159" s="162"/>
      <c r="AU159" s="162"/>
      <c r="AV159" s="162"/>
      <c r="AW159" s="162"/>
      <c r="AX159" s="162"/>
      <c r="AY159" s="162"/>
      <c r="AZ159" s="162"/>
      <c r="BA159" s="330"/>
      <c r="BB159" s="330"/>
      <c r="BC159" s="330"/>
      <c r="BD159" s="330"/>
      <c r="BE159" s="330"/>
    </row>
    <row r="160" spans="1:57" ht="28.5" customHeight="1" thickBot="1">
      <c r="A160" s="192"/>
      <c r="B160" s="143"/>
      <c r="C160" s="177"/>
      <c r="D160" s="339"/>
      <c r="E160" s="177"/>
      <c r="F160" s="177"/>
      <c r="G160" s="153"/>
      <c r="H160" s="195"/>
      <c r="I160" s="60" t="s">
        <v>131</v>
      </c>
      <c r="J160" s="323"/>
      <c r="K160" s="333"/>
      <c r="L160" s="153"/>
      <c r="M160" s="181"/>
      <c r="N160" s="326"/>
      <c r="O160" s="132"/>
      <c r="P160" s="153"/>
      <c r="Q160" s="341"/>
      <c r="R160" s="162"/>
      <c r="S160" s="162"/>
      <c r="T160" s="162"/>
      <c r="U160" s="162"/>
      <c r="V160" s="162"/>
      <c r="W160" s="162"/>
      <c r="X160" s="162"/>
      <c r="Y160" s="153"/>
      <c r="Z160" s="225"/>
      <c r="AA160" s="153"/>
      <c r="AB160" s="171"/>
      <c r="AC160" s="188"/>
      <c r="AD160" s="188"/>
      <c r="AE160" s="34"/>
      <c r="AF160" s="53"/>
      <c r="AG160" s="177"/>
      <c r="AH160" s="153"/>
      <c r="AI160" s="153"/>
      <c r="AJ160" s="183"/>
      <c r="AK160" s="334"/>
      <c r="AL160" s="334"/>
      <c r="AM160" s="177"/>
      <c r="AN160" s="182"/>
      <c r="AO160" s="265"/>
      <c r="AP160" s="162"/>
      <c r="AQ160" s="162"/>
      <c r="AR160" s="162"/>
      <c r="AS160" s="162"/>
      <c r="AT160" s="162"/>
      <c r="AU160" s="162"/>
      <c r="AV160" s="162"/>
      <c r="AW160" s="162"/>
      <c r="AX160" s="162"/>
      <c r="AY160" s="162"/>
      <c r="AZ160" s="162"/>
      <c r="BA160" s="330"/>
      <c r="BB160" s="330"/>
      <c r="BC160" s="330"/>
      <c r="BD160" s="330"/>
      <c r="BE160" s="330"/>
    </row>
    <row r="161" spans="1:57" ht="28.5" customHeight="1" thickBot="1">
      <c r="A161" s="192"/>
      <c r="B161" s="143"/>
      <c r="C161" s="177"/>
      <c r="D161" s="339"/>
      <c r="E161" s="177"/>
      <c r="F161" s="177"/>
      <c r="G161" s="153"/>
      <c r="H161" s="195"/>
      <c r="I161" s="60" t="s">
        <v>131</v>
      </c>
      <c r="J161" s="323"/>
      <c r="K161" s="333"/>
      <c r="L161" s="153"/>
      <c r="M161" s="181"/>
      <c r="N161" s="326"/>
      <c r="O161" s="132"/>
      <c r="P161" s="153"/>
      <c r="Q161" s="341"/>
      <c r="R161" s="162"/>
      <c r="S161" s="162"/>
      <c r="T161" s="162"/>
      <c r="U161" s="162"/>
      <c r="V161" s="162"/>
      <c r="W161" s="162"/>
      <c r="X161" s="162"/>
      <c r="Y161" s="153"/>
      <c r="Z161" s="225"/>
      <c r="AA161" s="153"/>
      <c r="AB161" s="171"/>
      <c r="AC161" s="188"/>
      <c r="AD161" s="188"/>
      <c r="AE161" s="34"/>
      <c r="AF161" s="53"/>
      <c r="AG161" s="177"/>
      <c r="AH161" s="153"/>
      <c r="AI161" s="153"/>
      <c r="AJ161" s="183"/>
      <c r="AK161" s="334"/>
      <c r="AL161" s="334"/>
      <c r="AM161" s="177"/>
      <c r="AN161" s="182"/>
      <c r="AO161" s="265"/>
      <c r="AP161" s="162"/>
      <c r="AQ161" s="162"/>
      <c r="AR161" s="162"/>
      <c r="AS161" s="162"/>
      <c r="AT161" s="162"/>
      <c r="AU161" s="162"/>
      <c r="AV161" s="162"/>
      <c r="AW161" s="162"/>
      <c r="AX161" s="162"/>
      <c r="AY161" s="162"/>
      <c r="AZ161" s="162"/>
      <c r="BA161" s="330"/>
      <c r="BB161" s="330"/>
      <c r="BC161" s="330"/>
      <c r="BD161" s="330"/>
      <c r="BE161" s="330"/>
    </row>
    <row r="162" spans="1:57" ht="28.5" customHeight="1" thickBot="1">
      <c r="A162" s="192"/>
      <c r="B162" s="143"/>
      <c r="C162" s="177"/>
      <c r="D162" s="339"/>
      <c r="E162" s="177"/>
      <c r="F162" s="177"/>
      <c r="G162" s="153"/>
      <c r="H162" s="195"/>
      <c r="I162" s="60" t="s">
        <v>131</v>
      </c>
      <c r="J162" s="323"/>
      <c r="K162" s="333"/>
      <c r="L162" s="153"/>
      <c r="M162" s="181"/>
      <c r="N162" s="326"/>
      <c r="O162" s="132"/>
      <c r="P162" s="153"/>
      <c r="Q162" s="341"/>
      <c r="R162" s="162"/>
      <c r="S162" s="162"/>
      <c r="T162" s="162"/>
      <c r="U162" s="162"/>
      <c r="V162" s="162"/>
      <c r="W162" s="162"/>
      <c r="X162" s="162"/>
      <c r="Y162" s="153"/>
      <c r="Z162" s="225"/>
      <c r="AA162" s="153"/>
      <c r="AB162" s="171"/>
      <c r="AC162" s="188"/>
      <c r="AD162" s="188"/>
      <c r="AE162" s="34"/>
      <c r="AF162" s="53"/>
      <c r="AG162" s="177"/>
      <c r="AH162" s="153"/>
      <c r="AI162" s="153"/>
      <c r="AJ162" s="183"/>
      <c r="AK162" s="334"/>
      <c r="AL162" s="334"/>
      <c r="AM162" s="177"/>
      <c r="AN162" s="182"/>
      <c r="AO162" s="265"/>
      <c r="AP162" s="162"/>
      <c r="AQ162" s="162"/>
      <c r="AR162" s="162"/>
      <c r="AS162" s="162"/>
      <c r="AT162" s="162"/>
      <c r="AU162" s="162"/>
      <c r="AV162" s="162"/>
      <c r="AW162" s="162"/>
      <c r="AX162" s="162"/>
      <c r="AY162" s="162"/>
      <c r="AZ162" s="162"/>
      <c r="BA162" s="330"/>
      <c r="BB162" s="330"/>
      <c r="BC162" s="330"/>
      <c r="BD162" s="330"/>
      <c r="BE162" s="330"/>
    </row>
    <row r="163" spans="1:57" ht="28.5" customHeight="1" thickBot="1">
      <c r="A163" s="192"/>
      <c r="B163" s="143"/>
      <c r="C163" s="177"/>
      <c r="D163" s="339"/>
      <c r="E163" s="177"/>
      <c r="F163" s="177"/>
      <c r="G163" s="153"/>
      <c r="H163" s="195"/>
      <c r="I163" s="60" t="s">
        <v>131</v>
      </c>
      <c r="J163" s="323"/>
      <c r="K163" s="333"/>
      <c r="L163" s="153"/>
      <c r="M163" s="181"/>
      <c r="N163" s="326"/>
      <c r="O163" s="132"/>
      <c r="P163" s="153"/>
      <c r="Q163" s="341"/>
      <c r="R163" s="162"/>
      <c r="S163" s="162"/>
      <c r="T163" s="162"/>
      <c r="U163" s="162"/>
      <c r="V163" s="162"/>
      <c r="W163" s="162"/>
      <c r="X163" s="162"/>
      <c r="Y163" s="153"/>
      <c r="Z163" s="225"/>
      <c r="AA163" s="153"/>
      <c r="AB163" s="171"/>
      <c r="AC163" s="188"/>
      <c r="AD163" s="188"/>
      <c r="AE163" s="34"/>
      <c r="AF163" s="53"/>
      <c r="AG163" s="177"/>
      <c r="AH163" s="153"/>
      <c r="AI163" s="153"/>
      <c r="AJ163" s="183"/>
      <c r="AK163" s="334"/>
      <c r="AL163" s="334"/>
      <c r="AM163" s="177"/>
      <c r="AN163" s="182"/>
      <c r="AO163" s="265"/>
      <c r="AP163" s="162"/>
      <c r="AQ163" s="162"/>
      <c r="AR163" s="162"/>
      <c r="AS163" s="162"/>
      <c r="AT163" s="162"/>
      <c r="AU163" s="162"/>
      <c r="AV163" s="162"/>
      <c r="AW163" s="162"/>
      <c r="AX163" s="162"/>
      <c r="AY163" s="162"/>
      <c r="AZ163" s="162"/>
      <c r="BA163" s="330"/>
      <c r="BB163" s="330"/>
      <c r="BC163" s="330"/>
      <c r="BD163" s="330"/>
      <c r="BE163" s="330"/>
    </row>
    <row r="164" spans="1:57" ht="28.5" customHeight="1" thickBot="1">
      <c r="A164" s="192"/>
      <c r="B164" s="144"/>
      <c r="C164" s="177"/>
      <c r="D164" s="339"/>
      <c r="E164" s="177"/>
      <c r="F164" s="177"/>
      <c r="G164" s="157"/>
      <c r="H164" s="195"/>
      <c r="I164" s="60" t="s">
        <v>131</v>
      </c>
      <c r="J164" s="323"/>
      <c r="K164" s="333"/>
      <c r="L164" s="223"/>
      <c r="M164" s="224"/>
      <c r="N164" s="327"/>
      <c r="O164" s="328"/>
      <c r="P164" s="157"/>
      <c r="Q164" s="342"/>
      <c r="R164" s="187"/>
      <c r="S164" s="187"/>
      <c r="T164" s="187"/>
      <c r="U164" s="187"/>
      <c r="V164" s="187"/>
      <c r="W164" s="187"/>
      <c r="X164" s="187"/>
      <c r="Y164" s="157"/>
      <c r="Z164" s="226"/>
      <c r="AA164" s="157"/>
      <c r="AB164" s="171"/>
      <c r="AC164" s="338"/>
      <c r="AD164" s="338"/>
      <c r="AE164" s="34"/>
      <c r="AF164" s="53"/>
      <c r="AG164" s="177"/>
      <c r="AH164" s="223"/>
      <c r="AI164" s="223"/>
      <c r="AJ164" s="183"/>
      <c r="AK164" s="334"/>
      <c r="AL164" s="334"/>
      <c r="AM164" s="177"/>
      <c r="AN164" s="207"/>
      <c r="AO164" s="266"/>
      <c r="AP164" s="187"/>
      <c r="AQ164" s="187"/>
      <c r="AR164" s="187"/>
      <c r="AS164" s="187"/>
      <c r="AT164" s="187"/>
      <c r="AU164" s="187"/>
      <c r="AV164" s="187"/>
      <c r="AW164" s="187"/>
      <c r="AX164" s="187"/>
      <c r="AY164" s="187"/>
      <c r="AZ164" s="187"/>
      <c r="BA164" s="331"/>
      <c r="BB164" s="331"/>
      <c r="BC164" s="331"/>
      <c r="BD164" s="331"/>
      <c r="BE164" s="331"/>
    </row>
    <row r="165" spans="1:57" ht="49.5" customHeight="1" thickBot="1">
      <c r="A165" s="443">
        <v>6</v>
      </c>
      <c r="B165" s="145" t="s">
        <v>233</v>
      </c>
      <c r="C165" s="444" t="s">
        <v>234</v>
      </c>
      <c r="D165" s="177" t="s">
        <v>126</v>
      </c>
      <c r="E165" s="177" t="s">
        <v>235</v>
      </c>
      <c r="F165" s="177" t="s">
        <v>236</v>
      </c>
      <c r="G165" s="177" t="s">
        <v>129</v>
      </c>
      <c r="H165" s="59" t="s">
        <v>130</v>
      </c>
      <c r="I165" s="60" t="s">
        <v>131</v>
      </c>
      <c r="J165" s="191">
        <f>COUNTIF(I165:I214,[3]DATOS!$D$24)</f>
        <v>50</v>
      </c>
      <c r="K165" s="409" t="str">
        <f>+IF(AND(J165&lt;6,J165&gt;0),"Moderado",IF(AND(J165&lt;12,J165&gt;5),"Mayor",IF(AND(J165&lt;20,J165&gt;11),"Catastrófico","Responda las Preguntas de Impacto")))</f>
        <v>Responda las Preguntas de Impacto</v>
      </c>
      <c r="L165" s="152"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
      </c>
      <c r="M165" s="206"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
      </c>
      <c r="N165" s="194" t="s">
        <v>237</v>
      </c>
      <c r="O165" s="146" t="s">
        <v>133</v>
      </c>
      <c r="P165" s="23" t="s">
        <v>134</v>
      </c>
      <c r="Q165" s="19" t="s">
        <v>135</v>
      </c>
      <c r="R165" s="52">
        <f>+IFERROR(VLOOKUP(Q165,[7]DATOS!$E$2:$F$17,2,FALSE),"")</f>
        <v>15</v>
      </c>
      <c r="S165" s="192">
        <f>SUM(R165:R171)</f>
        <v>100</v>
      </c>
      <c r="T165" s="192" t="str">
        <f>+IF(AND(S165&lt;=100,S165&gt;=96),"Fuerte",IF(AND(S165&lt;=95,S165&gt;=86),"Moderado",IF(AND(S165&lt;=85,J165&gt;=0),"Débil"," ")))</f>
        <v>Fuerte</v>
      </c>
      <c r="U165" s="192" t="s">
        <v>136</v>
      </c>
      <c r="V165" s="192"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192">
        <f>IF(V165="Fuerte",100,IF(V165="Moderado",50,IF(V165="Débil",0)))</f>
        <v>100</v>
      </c>
      <c r="X165" s="192">
        <f>AVERAGE(W165:W207)</f>
        <v>100</v>
      </c>
      <c r="Y165" s="177" t="s">
        <v>238</v>
      </c>
      <c r="Z165" s="192" t="s">
        <v>190</v>
      </c>
      <c r="AA165" s="171" t="s">
        <v>239</v>
      </c>
      <c r="AB165" s="171" t="str">
        <f>+IF(X165=100,"Fuerte",IF(AND(X165&lt;=99,X165&gt;=50),"Moderado",IF(X165&lt;50,"Débil"," ")))</f>
        <v>Fuerte</v>
      </c>
      <c r="AC165" s="171" t="s">
        <v>140</v>
      </c>
      <c r="AD165" s="171" t="s">
        <v>140</v>
      </c>
      <c r="AE165" s="177"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177"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177" t="str">
        <f>K165</f>
        <v>Responda las Preguntas de Impacto</v>
      </c>
      <c r="AH165" s="152"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
      </c>
      <c r="AI165" s="152"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
      </c>
      <c r="AJ165" s="183" t="s">
        <v>240</v>
      </c>
      <c r="AK165" s="176">
        <v>43466</v>
      </c>
      <c r="AL165" s="176">
        <v>43830</v>
      </c>
      <c r="AM165" s="183" t="s">
        <v>241</v>
      </c>
      <c r="AN165" s="155" t="s">
        <v>242</v>
      </c>
      <c r="AO165" s="264"/>
      <c r="AP165" s="260"/>
      <c r="AQ165" s="260"/>
      <c r="AR165" s="260"/>
      <c r="AS165" s="260"/>
      <c r="AT165" s="260"/>
      <c r="AU165" s="260"/>
      <c r="AV165" s="260"/>
      <c r="AW165" s="260"/>
      <c r="AX165" s="260"/>
      <c r="AY165" s="260"/>
      <c r="AZ165" s="261"/>
      <c r="BA165" s="302"/>
      <c r="BB165" s="305"/>
      <c r="BC165" s="305"/>
      <c r="BD165" s="305"/>
      <c r="BE165" s="286"/>
    </row>
    <row r="166" spans="1:57" ht="49.5" customHeight="1" thickBot="1">
      <c r="A166" s="443"/>
      <c r="B166" s="143"/>
      <c r="C166" s="444"/>
      <c r="D166" s="177"/>
      <c r="E166" s="177"/>
      <c r="F166" s="177"/>
      <c r="G166" s="177"/>
      <c r="H166" s="59" t="s">
        <v>145</v>
      </c>
      <c r="I166" s="60" t="s">
        <v>131</v>
      </c>
      <c r="J166" s="239"/>
      <c r="K166" s="203"/>
      <c r="L166" s="153"/>
      <c r="M166" s="181"/>
      <c r="N166" s="194"/>
      <c r="O166" s="132"/>
      <c r="P166" s="23" t="s">
        <v>146</v>
      </c>
      <c r="Q166" s="19" t="s">
        <v>147</v>
      </c>
      <c r="R166" s="52">
        <f>+IFERROR(VLOOKUP(Q166,[7]DATOS!$E$2:$F$17,2,FALSE),"")</f>
        <v>15</v>
      </c>
      <c r="S166" s="192"/>
      <c r="T166" s="192"/>
      <c r="U166" s="192"/>
      <c r="V166" s="192"/>
      <c r="W166" s="192"/>
      <c r="X166" s="192"/>
      <c r="Y166" s="177"/>
      <c r="Z166" s="192"/>
      <c r="AA166" s="171"/>
      <c r="AB166" s="171"/>
      <c r="AC166" s="171"/>
      <c r="AD166" s="171"/>
      <c r="AE166" s="177"/>
      <c r="AF166" s="177"/>
      <c r="AG166" s="177"/>
      <c r="AH166" s="153"/>
      <c r="AI166" s="153"/>
      <c r="AJ166" s="183"/>
      <c r="AK166" s="176"/>
      <c r="AL166" s="176"/>
      <c r="AM166" s="183"/>
      <c r="AN166" s="155"/>
      <c r="AO166" s="265"/>
      <c r="AP166" s="162"/>
      <c r="AQ166" s="162"/>
      <c r="AR166" s="162"/>
      <c r="AS166" s="162"/>
      <c r="AT166" s="162"/>
      <c r="AU166" s="162"/>
      <c r="AV166" s="162"/>
      <c r="AW166" s="162"/>
      <c r="AX166" s="162"/>
      <c r="AY166" s="162"/>
      <c r="AZ166" s="262"/>
      <c r="BA166" s="303"/>
      <c r="BB166" s="306"/>
      <c r="BC166" s="306"/>
      <c r="BD166" s="306"/>
      <c r="BE166" s="287"/>
    </row>
    <row r="167" spans="1:57" ht="43.5" customHeight="1" thickBot="1">
      <c r="A167" s="443"/>
      <c r="B167" s="143"/>
      <c r="C167" s="444"/>
      <c r="D167" s="177"/>
      <c r="E167" s="177"/>
      <c r="F167" s="177"/>
      <c r="G167" s="177"/>
      <c r="H167" s="195" t="s">
        <v>148</v>
      </c>
      <c r="I167" s="60" t="s">
        <v>131</v>
      </c>
      <c r="J167" s="239"/>
      <c r="K167" s="203"/>
      <c r="L167" s="153"/>
      <c r="M167" s="181"/>
      <c r="N167" s="194"/>
      <c r="O167" s="132"/>
      <c r="P167" s="23" t="s">
        <v>149</v>
      </c>
      <c r="Q167" s="19" t="s">
        <v>150</v>
      </c>
      <c r="R167" s="52">
        <f>+IFERROR(VLOOKUP(Q167,[7]DATOS!$E$2:$F$17,2,FALSE),"")</f>
        <v>15</v>
      </c>
      <c r="S167" s="192"/>
      <c r="T167" s="192"/>
      <c r="U167" s="192"/>
      <c r="V167" s="192"/>
      <c r="W167" s="192"/>
      <c r="X167" s="192"/>
      <c r="Y167" s="177"/>
      <c r="Z167" s="192"/>
      <c r="AA167" s="171"/>
      <c r="AB167" s="171"/>
      <c r="AC167" s="171"/>
      <c r="AD167" s="171"/>
      <c r="AE167" s="177"/>
      <c r="AF167" s="177"/>
      <c r="AG167" s="177"/>
      <c r="AH167" s="153"/>
      <c r="AI167" s="153"/>
      <c r="AJ167" s="183"/>
      <c r="AK167" s="176"/>
      <c r="AL167" s="176"/>
      <c r="AM167" s="183"/>
      <c r="AN167" s="155"/>
      <c r="AO167" s="265"/>
      <c r="AP167" s="162"/>
      <c r="AQ167" s="162"/>
      <c r="AR167" s="162"/>
      <c r="AS167" s="162"/>
      <c r="AT167" s="162"/>
      <c r="AU167" s="162"/>
      <c r="AV167" s="162"/>
      <c r="AW167" s="162"/>
      <c r="AX167" s="162"/>
      <c r="AY167" s="162"/>
      <c r="AZ167" s="262"/>
      <c r="BA167" s="303"/>
      <c r="BB167" s="306"/>
      <c r="BC167" s="306"/>
      <c r="BD167" s="306"/>
      <c r="BE167" s="287"/>
    </row>
    <row r="168" spans="1:57" ht="43.5" customHeight="1" thickBot="1">
      <c r="A168" s="443"/>
      <c r="B168" s="143"/>
      <c r="C168" s="444"/>
      <c r="D168" s="177"/>
      <c r="E168" s="177"/>
      <c r="F168" s="177"/>
      <c r="G168" s="177"/>
      <c r="H168" s="195"/>
      <c r="I168" s="60" t="s">
        <v>131</v>
      </c>
      <c r="J168" s="239"/>
      <c r="K168" s="203"/>
      <c r="L168" s="153"/>
      <c r="M168" s="181"/>
      <c r="N168" s="194"/>
      <c r="O168" s="132"/>
      <c r="P168" s="23" t="s">
        <v>153</v>
      </c>
      <c r="Q168" s="19" t="s">
        <v>154</v>
      </c>
      <c r="R168" s="52">
        <f>+IFERROR(VLOOKUP(Q168,[7]DATOS!$E$2:$F$17,2,FALSE),"")</f>
        <v>15</v>
      </c>
      <c r="S168" s="192"/>
      <c r="T168" s="192"/>
      <c r="U168" s="192"/>
      <c r="V168" s="192"/>
      <c r="W168" s="192"/>
      <c r="X168" s="192"/>
      <c r="Y168" s="177"/>
      <c r="Z168" s="192"/>
      <c r="AA168" s="171"/>
      <c r="AB168" s="171"/>
      <c r="AC168" s="171"/>
      <c r="AD168" s="171"/>
      <c r="AE168" s="177"/>
      <c r="AF168" s="177"/>
      <c r="AG168" s="177"/>
      <c r="AH168" s="153"/>
      <c r="AI168" s="153"/>
      <c r="AJ168" s="183"/>
      <c r="AK168" s="176"/>
      <c r="AL168" s="176"/>
      <c r="AM168" s="183"/>
      <c r="AN168" s="155"/>
      <c r="AO168" s="265"/>
      <c r="AP168" s="162"/>
      <c r="AQ168" s="162"/>
      <c r="AR168" s="162"/>
      <c r="AS168" s="162"/>
      <c r="AT168" s="162"/>
      <c r="AU168" s="162"/>
      <c r="AV168" s="162"/>
      <c r="AW168" s="162"/>
      <c r="AX168" s="162"/>
      <c r="AY168" s="162"/>
      <c r="AZ168" s="262"/>
      <c r="BA168" s="303"/>
      <c r="BB168" s="306"/>
      <c r="BC168" s="306"/>
      <c r="BD168" s="306"/>
      <c r="BE168" s="287"/>
    </row>
    <row r="169" spans="1:57" ht="49.5" customHeight="1" thickBot="1">
      <c r="A169" s="443"/>
      <c r="B169" s="143"/>
      <c r="C169" s="444"/>
      <c r="D169" s="177"/>
      <c r="E169" s="177"/>
      <c r="F169" s="177"/>
      <c r="G169" s="177"/>
      <c r="H169" s="34" t="s">
        <v>151</v>
      </c>
      <c r="I169" s="60" t="s">
        <v>131</v>
      </c>
      <c r="J169" s="239"/>
      <c r="K169" s="203"/>
      <c r="L169" s="153"/>
      <c r="M169" s="181"/>
      <c r="N169" s="194"/>
      <c r="O169" s="132"/>
      <c r="P169" s="23" t="s">
        <v>156</v>
      </c>
      <c r="Q169" s="19" t="s">
        <v>157</v>
      </c>
      <c r="R169" s="52">
        <f>+IFERROR(VLOOKUP(Q169,[7]DATOS!$E$2:$F$17,2,FALSE),"")</f>
        <v>15</v>
      </c>
      <c r="S169" s="192"/>
      <c r="T169" s="192"/>
      <c r="U169" s="192"/>
      <c r="V169" s="192"/>
      <c r="W169" s="192"/>
      <c r="X169" s="192"/>
      <c r="Y169" s="177"/>
      <c r="Z169" s="192"/>
      <c r="AA169" s="171"/>
      <c r="AB169" s="171"/>
      <c r="AC169" s="171"/>
      <c r="AD169" s="171"/>
      <c r="AE169" s="177"/>
      <c r="AF169" s="177"/>
      <c r="AG169" s="177"/>
      <c r="AH169" s="153"/>
      <c r="AI169" s="153"/>
      <c r="AJ169" s="183"/>
      <c r="AK169" s="176"/>
      <c r="AL169" s="176"/>
      <c r="AM169" s="183"/>
      <c r="AN169" s="155"/>
      <c r="AO169" s="265"/>
      <c r="AP169" s="162"/>
      <c r="AQ169" s="162"/>
      <c r="AR169" s="162"/>
      <c r="AS169" s="162"/>
      <c r="AT169" s="162"/>
      <c r="AU169" s="162"/>
      <c r="AV169" s="162"/>
      <c r="AW169" s="162"/>
      <c r="AX169" s="162"/>
      <c r="AY169" s="162"/>
      <c r="AZ169" s="262"/>
      <c r="BA169" s="303"/>
      <c r="BB169" s="306"/>
      <c r="BC169" s="306"/>
      <c r="BD169" s="306"/>
      <c r="BE169" s="287"/>
    </row>
    <row r="170" spans="1:57" ht="49.5" customHeight="1" thickBot="1">
      <c r="A170" s="443"/>
      <c r="B170" s="143"/>
      <c r="C170" s="444"/>
      <c r="D170" s="177"/>
      <c r="E170" s="177"/>
      <c r="F170" s="177"/>
      <c r="G170" s="177"/>
      <c r="H170" s="195" t="s">
        <v>155</v>
      </c>
      <c r="I170" s="60" t="s">
        <v>131</v>
      </c>
      <c r="J170" s="239"/>
      <c r="K170" s="203"/>
      <c r="L170" s="153"/>
      <c r="M170" s="181"/>
      <c r="N170" s="194"/>
      <c r="O170" s="132"/>
      <c r="P170" s="23" t="s">
        <v>159</v>
      </c>
      <c r="Q170" s="19" t="s">
        <v>160</v>
      </c>
      <c r="R170" s="52">
        <f>+IFERROR(VLOOKUP(Q170,[7]DATOS!$E$2:$F$17,2,FALSE),"")</f>
        <v>15</v>
      </c>
      <c r="S170" s="192"/>
      <c r="T170" s="192"/>
      <c r="U170" s="192"/>
      <c r="V170" s="192"/>
      <c r="W170" s="192"/>
      <c r="X170" s="192"/>
      <c r="Y170" s="177"/>
      <c r="Z170" s="192"/>
      <c r="AA170" s="171"/>
      <c r="AB170" s="171"/>
      <c r="AC170" s="171"/>
      <c r="AD170" s="171"/>
      <c r="AE170" s="177"/>
      <c r="AF170" s="177"/>
      <c r="AG170" s="177"/>
      <c r="AH170" s="153"/>
      <c r="AI170" s="153"/>
      <c r="AJ170" s="183"/>
      <c r="AK170" s="176"/>
      <c r="AL170" s="176"/>
      <c r="AM170" s="183"/>
      <c r="AN170" s="155"/>
      <c r="AO170" s="265"/>
      <c r="AP170" s="162"/>
      <c r="AQ170" s="162"/>
      <c r="AR170" s="162"/>
      <c r="AS170" s="162"/>
      <c r="AT170" s="162"/>
      <c r="AU170" s="162"/>
      <c r="AV170" s="162"/>
      <c r="AW170" s="162"/>
      <c r="AX170" s="162"/>
      <c r="AY170" s="162"/>
      <c r="AZ170" s="262"/>
      <c r="BA170" s="303"/>
      <c r="BB170" s="306"/>
      <c r="BC170" s="306"/>
      <c r="BD170" s="306"/>
      <c r="BE170" s="287"/>
    </row>
    <row r="171" spans="1:57" ht="47.25" customHeight="1" thickBot="1">
      <c r="A171" s="443"/>
      <c r="B171" s="143"/>
      <c r="C171" s="444"/>
      <c r="D171" s="177"/>
      <c r="E171" s="177"/>
      <c r="F171" s="177"/>
      <c r="G171" s="177"/>
      <c r="H171" s="195"/>
      <c r="I171" s="60" t="s">
        <v>131</v>
      </c>
      <c r="J171" s="239"/>
      <c r="K171" s="203"/>
      <c r="L171" s="153"/>
      <c r="M171" s="181"/>
      <c r="N171" s="194"/>
      <c r="O171" s="132"/>
      <c r="P171" s="23" t="s">
        <v>162</v>
      </c>
      <c r="Q171" s="23" t="s">
        <v>163</v>
      </c>
      <c r="R171" s="52">
        <f>+IFERROR(VLOOKUP(Q171,[7]DATOS!$E$2:$F$17,2,FALSE),"")</f>
        <v>10</v>
      </c>
      <c r="S171" s="192"/>
      <c r="T171" s="192"/>
      <c r="U171" s="192"/>
      <c r="V171" s="192"/>
      <c r="W171" s="192"/>
      <c r="X171" s="192"/>
      <c r="Y171" s="177"/>
      <c r="Z171" s="192"/>
      <c r="AA171" s="171"/>
      <c r="AB171" s="171"/>
      <c r="AC171" s="171"/>
      <c r="AD171" s="171"/>
      <c r="AE171" s="177"/>
      <c r="AF171" s="177"/>
      <c r="AG171" s="177"/>
      <c r="AH171" s="153"/>
      <c r="AI171" s="153"/>
      <c r="AJ171" s="183"/>
      <c r="AK171" s="176"/>
      <c r="AL171" s="176"/>
      <c r="AM171" s="183"/>
      <c r="AN171" s="155"/>
      <c r="AO171" s="265"/>
      <c r="AP171" s="162"/>
      <c r="AQ171" s="162"/>
      <c r="AR171" s="162"/>
      <c r="AS171" s="162"/>
      <c r="AT171" s="162"/>
      <c r="AU171" s="162"/>
      <c r="AV171" s="162"/>
      <c r="AW171" s="162"/>
      <c r="AX171" s="162"/>
      <c r="AY171" s="162"/>
      <c r="AZ171" s="262"/>
      <c r="BA171" s="303"/>
      <c r="BB171" s="306"/>
      <c r="BC171" s="306"/>
      <c r="BD171" s="306"/>
      <c r="BE171" s="287"/>
    </row>
    <row r="172" spans="1:57" ht="46.5" customHeight="1" thickBot="1">
      <c r="A172" s="443"/>
      <c r="B172" s="143"/>
      <c r="C172" s="444"/>
      <c r="D172" s="177"/>
      <c r="E172" s="177"/>
      <c r="F172" s="177"/>
      <c r="G172" s="177"/>
      <c r="H172" s="195" t="s">
        <v>158</v>
      </c>
      <c r="I172" s="60" t="s">
        <v>131</v>
      </c>
      <c r="J172" s="239"/>
      <c r="K172" s="203"/>
      <c r="L172" s="153"/>
      <c r="M172" s="181"/>
      <c r="N172" s="194" t="s">
        <v>243</v>
      </c>
      <c r="O172" s="177" t="s">
        <v>133</v>
      </c>
      <c r="P172" s="23" t="s">
        <v>134</v>
      </c>
      <c r="Q172" s="19" t="s">
        <v>135</v>
      </c>
      <c r="R172" s="52">
        <f>+IFERROR(VLOOKUP(Q172,[7]DATOS!$E$2:$F$17,2,FALSE),"")</f>
        <v>15</v>
      </c>
      <c r="S172" s="192">
        <f>SUM(R172:R178)</f>
        <v>100</v>
      </c>
      <c r="T172" s="192" t="str">
        <f>+IF(AND(S172&lt;=100,S172&gt;=96),"Fuerte",IF(AND(S172&lt;=95,S172&gt;=86),"Moderado",IF(AND(S172&lt;=85,J172&gt;=0),"Débil"," ")))</f>
        <v>Fuerte</v>
      </c>
      <c r="U172" s="192" t="s">
        <v>136</v>
      </c>
      <c r="V172" s="192"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192">
        <f>IF(V172="Fuerte",100,IF(V172="Moderado",50,IF(V172="Débil",0)))</f>
        <v>100</v>
      </c>
      <c r="X172" s="192"/>
      <c r="Y172" s="177" t="s">
        <v>238</v>
      </c>
      <c r="Z172" s="344" t="s">
        <v>197</v>
      </c>
      <c r="AA172" s="177" t="s">
        <v>244</v>
      </c>
      <c r="AB172" s="171"/>
      <c r="AC172" s="171"/>
      <c r="AD172" s="171"/>
      <c r="AE172" s="177"/>
      <c r="AF172" s="177"/>
      <c r="AG172" s="177"/>
      <c r="AH172" s="153"/>
      <c r="AI172" s="153"/>
      <c r="AJ172" s="322" t="s">
        <v>245</v>
      </c>
      <c r="AK172" s="176">
        <v>43466</v>
      </c>
      <c r="AL172" s="176">
        <v>43830</v>
      </c>
      <c r="AM172" s="177" t="s">
        <v>241</v>
      </c>
      <c r="AN172" s="155" t="s">
        <v>246</v>
      </c>
      <c r="AO172" s="476"/>
      <c r="AP172" s="450"/>
      <c r="AQ172" s="450"/>
      <c r="AR172" s="450"/>
      <c r="AS172" s="450"/>
      <c r="AT172" s="450"/>
      <c r="AU172" s="450"/>
      <c r="AV172" s="450"/>
      <c r="AW172" s="450"/>
      <c r="AX172" s="450"/>
      <c r="AY172" s="450"/>
      <c r="AZ172" s="477"/>
      <c r="BA172" s="451"/>
      <c r="BB172" s="452"/>
      <c r="BC172" s="452"/>
      <c r="BD172" s="452"/>
      <c r="BE172" s="453"/>
    </row>
    <row r="173" spans="1:57" ht="46.5" customHeight="1" thickBot="1">
      <c r="A173" s="443"/>
      <c r="B173" s="143"/>
      <c r="C173" s="444"/>
      <c r="D173" s="177"/>
      <c r="E173" s="177"/>
      <c r="F173" s="177"/>
      <c r="G173" s="177"/>
      <c r="H173" s="195"/>
      <c r="I173" s="60" t="s">
        <v>131</v>
      </c>
      <c r="J173" s="239"/>
      <c r="K173" s="203"/>
      <c r="L173" s="153"/>
      <c r="M173" s="181"/>
      <c r="N173" s="194"/>
      <c r="O173" s="177"/>
      <c r="P173" s="23" t="s">
        <v>146</v>
      </c>
      <c r="Q173" s="19" t="s">
        <v>147</v>
      </c>
      <c r="R173" s="52">
        <f>+IFERROR(VLOOKUP(Q173,[7]DATOS!$E$2:$F$17,2,FALSE),"")</f>
        <v>15</v>
      </c>
      <c r="S173" s="192"/>
      <c r="T173" s="192"/>
      <c r="U173" s="192"/>
      <c r="V173" s="192"/>
      <c r="W173" s="192"/>
      <c r="X173" s="192"/>
      <c r="Y173" s="177"/>
      <c r="Z173" s="192"/>
      <c r="AA173" s="177"/>
      <c r="AB173" s="171"/>
      <c r="AC173" s="171"/>
      <c r="AD173" s="171"/>
      <c r="AE173" s="177"/>
      <c r="AF173" s="177"/>
      <c r="AG173" s="177"/>
      <c r="AH173" s="153"/>
      <c r="AI173" s="153"/>
      <c r="AJ173" s="322"/>
      <c r="AK173" s="176"/>
      <c r="AL173" s="176"/>
      <c r="AM173" s="177"/>
      <c r="AN173" s="155"/>
      <c r="AO173" s="476"/>
      <c r="AP173" s="450"/>
      <c r="AQ173" s="450"/>
      <c r="AR173" s="450"/>
      <c r="AS173" s="450"/>
      <c r="AT173" s="450"/>
      <c r="AU173" s="450"/>
      <c r="AV173" s="450"/>
      <c r="AW173" s="450"/>
      <c r="AX173" s="450"/>
      <c r="AY173" s="450"/>
      <c r="AZ173" s="477"/>
      <c r="BA173" s="451"/>
      <c r="BB173" s="452"/>
      <c r="BC173" s="452"/>
      <c r="BD173" s="452"/>
      <c r="BE173" s="453"/>
    </row>
    <row r="174" spans="1:57" ht="46.5" customHeight="1" thickBot="1">
      <c r="A174" s="443"/>
      <c r="B174" s="143"/>
      <c r="C174" s="444"/>
      <c r="D174" s="177"/>
      <c r="E174" s="177"/>
      <c r="F174" s="177"/>
      <c r="G174" s="177"/>
      <c r="H174" s="195" t="s">
        <v>161</v>
      </c>
      <c r="I174" s="60" t="s">
        <v>131</v>
      </c>
      <c r="J174" s="239"/>
      <c r="K174" s="203"/>
      <c r="L174" s="153"/>
      <c r="M174" s="181"/>
      <c r="N174" s="194"/>
      <c r="O174" s="177"/>
      <c r="P174" s="23" t="s">
        <v>149</v>
      </c>
      <c r="Q174" s="19" t="s">
        <v>150</v>
      </c>
      <c r="R174" s="52">
        <f>+IFERROR(VLOOKUP(Q174,[7]DATOS!$E$2:$F$17,2,FALSE),"")</f>
        <v>15</v>
      </c>
      <c r="S174" s="192"/>
      <c r="T174" s="192"/>
      <c r="U174" s="192"/>
      <c r="V174" s="192"/>
      <c r="W174" s="192"/>
      <c r="X174" s="192"/>
      <c r="Y174" s="177"/>
      <c r="Z174" s="192"/>
      <c r="AA174" s="177"/>
      <c r="AB174" s="171"/>
      <c r="AC174" s="171"/>
      <c r="AD174" s="171"/>
      <c r="AE174" s="177"/>
      <c r="AF174" s="177"/>
      <c r="AG174" s="177"/>
      <c r="AH174" s="153"/>
      <c r="AI174" s="153"/>
      <c r="AJ174" s="322"/>
      <c r="AK174" s="176"/>
      <c r="AL174" s="176"/>
      <c r="AM174" s="177"/>
      <c r="AN174" s="155"/>
      <c r="AO174" s="476"/>
      <c r="AP174" s="450"/>
      <c r="AQ174" s="450"/>
      <c r="AR174" s="450"/>
      <c r="AS174" s="450"/>
      <c r="AT174" s="450"/>
      <c r="AU174" s="450"/>
      <c r="AV174" s="450"/>
      <c r="AW174" s="450"/>
      <c r="AX174" s="450"/>
      <c r="AY174" s="450"/>
      <c r="AZ174" s="477"/>
      <c r="BA174" s="451"/>
      <c r="BB174" s="452"/>
      <c r="BC174" s="452"/>
      <c r="BD174" s="452"/>
      <c r="BE174" s="453"/>
    </row>
    <row r="175" spans="1:57" ht="36.75" customHeight="1" thickBot="1">
      <c r="A175" s="443"/>
      <c r="B175" s="143"/>
      <c r="C175" s="444"/>
      <c r="D175" s="177"/>
      <c r="E175" s="177"/>
      <c r="F175" s="177"/>
      <c r="G175" s="177"/>
      <c r="H175" s="195"/>
      <c r="I175" s="60" t="s">
        <v>131</v>
      </c>
      <c r="J175" s="239"/>
      <c r="K175" s="203"/>
      <c r="L175" s="153"/>
      <c r="M175" s="181"/>
      <c r="N175" s="194"/>
      <c r="O175" s="177"/>
      <c r="P175" s="23" t="s">
        <v>153</v>
      </c>
      <c r="Q175" s="19" t="s">
        <v>154</v>
      </c>
      <c r="R175" s="52">
        <f>+IFERROR(VLOOKUP(Q175,[7]DATOS!$E$2:$F$17,2,FALSE),"")</f>
        <v>15</v>
      </c>
      <c r="S175" s="192"/>
      <c r="T175" s="192"/>
      <c r="U175" s="192"/>
      <c r="V175" s="192"/>
      <c r="W175" s="192"/>
      <c r="X175" s="192"/>
      <c r="Y175" s="177"/>
      <c r="Z175" s="192"/>
      <c r="AA175" s="177"/>
      <c r="AB175" s="171"/>
      <c r="AC175" s="171"/>
      <c r="AD175" s="171"/>
      <c r="AE175" s="177"/>
      <c r="AF175" s="177"/>
      <c r="AG175" s="177"/>
      <c r="AH175" s="153"/>
      <c r="AI175" s="153"/>
      <c r="AJ175" s="322"/>
      <c r="AK175" s="176"/>
      <c r="AL175" s="176"/>
      <c r="AM175" s="177"/>
      <c r="AN175" s="155"/>
      <c r="AO175" s="476"/>
      <c r="AP175" s="450"/>
      <c r="AQ175" s="450"/>
      <c r="AR175" s="450"/>
      <c r="AS175" s="450"/>
      <c r="AT175" s="450"/>
      <c r="AU175" s="450"/>
      <c r="AV175" s="450"/>
      <c r="AW175" s="450"/>
      <c r="AX175" s="450"/>
      <c r="AY175" s="450"/>
      <c r="AZ175" s="477"/>
      <c r="BA175" s="451"/>
      <c r="BB175" s="452"/>
      <c r="BC175" s="452"/>
      <c r="BD175" s="452"/>
      <c r="BE175" s="453"/>
    </row>
    <row r="176" spans="1:57" ht="36.75" customHeight="1" thickBot="1">
      <c r="A176" s="443"/>
      <c r="B176" s="143"/>
      <c r="C176" s="444"/>
      <c r="D176" s="177"/>
      <c r="E176" s="177"/>
      <c r="F176" s="177"/>
      <c r="G176" s="177"/>
      <c r="H176" s="195" t="s">
        <v>164</v>
      </c>
      <c r="I176" s="60" t="s">
        <v>131</v>
      </c>
      <c r="J176" s="239"/>
      <c r="K176" s="203"/>
      <c r="L176" s="153"/>
      <c r="M176" s="181"/>
      <c r="N176" s="194"/>
      <c r="O176" s="177"/>
      <c r="P176" s="23" t="s">
        <v>156</v>
      </c>
      <c r="Q176" s="19" t="s">
        <v>157</v>
      </c>
      <c r="R176" s="52">
        <f>+IFERROR(VLOOKUP(Q176,[7]DATOS!$E$2:$F$17,2,FALSE),"")</f>
        <v>15</v>
      </c>
      <c r="S176" s="192"/>
      <c r="T176" s="192"/>
      <c r="U176" s="192"/>
      <c r="V176" s="192"/>
      <c r="W176" s="192"/>
      <c r="X176" s="192"/>
      <c r="Y176" s="177"/>
      <c r="Z176" s="192"/>
      <c r="AA176" s="177"/>
      <c r="AB176" s="171"/>
      <c r="AC176" s="171"/>
      <c r="AD176" s="171"/>
      <c r="AE176" s="177"/>
      <c r="AF176" s="177"/>
      <c r="AG176" s="177"/>
      <c r="AH176" s="153"/>
      <c r="AI176" s="153"/>
      <c r="AJ176" s="322"/>
      <c r="AK176" s="176"/>
      <c r="AL176" s="176"/>
      <c r="AM176" s="177"/>
      <c r="AN176" s="155"/>
      <c r="AO176" s="476"/>
      <c r="AP176" s="450"/>
      <c r="AQ176" s="450"/>
      <c r="AR176" s="450"/>
      <c r="AS176" s="450"/>
      <c r="AT176" s="450"/>
      <c r="AU176" s="450"/>
      <c r="AV176" s="450"/>
      <c r="AW176" s="450"/>
      <c r="AX176" s="450"/>
      <c r="AY176" s="450"/>
      <c r="AZ176" s="477"/>
      <c r="BA176" s="451"/>
      <c r="BB176" s="452"/>
      <c r="BC176" s="452"/>
      <c r="BD176" s="452"/>
      <c r="BE176" s="453"/>
    </row>
    <row r="177" spans="1:57" ht="36.75" customHeight="1" thickBot="1">
      <c r="A177" s="443"/>
      <c r="B177" s="143"/>
      <c r="C177" s="444"/>
      <c r="D177" s="177"/>
      <c r="E177" s="177"/>
      <c r="F177" s="177"/>
      <c r="G177" s="177"/>
      <c r="H177" s="195"/>
      <c r="I177" s="60" t="s">
        <v>131</v>
      </c>
      <c r="J177" s="239"/>
      <c r="K177" s="203"/>
      <c r="L177" s="153"/>
      <c r="M177" s="181"/>
      <c r="N177" s="194"/>
      <c r="O177" s="177"/>
      <c r="P177" s="23" t="s">
        <v>159</v>
      </c>
      <c r="Q177" s="19" t="s">
        <v>160</v>
      </c>
      <c r="R177" s="52">
        <f>+IFERROR(VLOOKUP(Q177,[7]DATOS!$E$2:$F$17,2,FALSE),"")</f>
        <v>15</v>
      </c>
      <c r="S177" s="192"/>
      <c r="T177" s="192"/>
      <c r="U177" s="192"/>
      <c r="V177" s="192"/>
      <c r="W177" s="192"/>
      <c r="X177" s="192"/>
      <c r="Y177" s="177"/>
      <c r="Z177" s="192"/>
      <c r="AA177" s="177"/>
      <c r="AB177" s="171"/>
      <c r="AC177" s="171"/>
      <c r="AD177" s="171"/>
      <c r="AE177" s="177"/>
      <c r="AF177" s="177"/>
      <c r="AG177" s="177"/>
      <c r="AH177" s="153"/>
      <c r="AI177" s="153"/>
      <c r="AJ177" s="322"/>
      <c r="AK177" s="176"/>
      <c r="AL177" s="176"/>
      <c r="AM177" s="177"/>
      <c r="AN177" s="155"/>
      <c r="AO177" s="476"/>
      <c r="AP177" s="450"/>
      <c r="AQ177" s="450"/>
      <c r="AR177" s="450"/>
      <c r="AS177" s="450"/>
      <c r="AT177" s="450"/>
      <c r="AU177" s="450"/>
      <c r="AV177" s="450"/>
      <c r="AW177" s="450"/>
      <c r="AX177" s="450"/>
      <c r="AY177" s="450"/>
      <c r="AZ177" s="477"/>
      <c r="BA177" s="451"/>
      <c r="BB177" s="452"/>
      <c r="BC177" s="452"/>
      <c r="BD177" s="452"/>
      <c r="BE177" s="453"/>
    </row>
    <row r="178" spans="1:57" ht="36.75" customHeight="1" thickBot="1">
      <c r="A178" s="443"/>
      <c r="B178" s="143"/>
      <c r="C178" s="444"/>
      <c r="D178" s="177"/>
      <c r="E178" s="177"/>
      <c r="F178" s="177"/>
      <c r="G178" s="177"/>
      <c r="H178" s="178" t="s">
        <v>165</v>
      </c>
      <c r="I178" s="60" t="s">
        <v>131</v>
      </c>
      <c r="J178" s="239"/>
      <c r="K178" s="203"/>
      <c r="L178" s="153"/>
      <c r="M178" s="181"/>
      <c r="N178" s="194"/>
      <c r="O178" s="177"/>
      <c r="P178" s="23" t="s">
        <v>162</v>
      </c>
      <c r="Q178" s="23" t="s">
        <v>163</v>
      </c>
      <c r="R178" s="52">
        <f>+IFERROR(VLOOKUP(Q178,[7]DATOS!$E$2:$F$17,2,FALSE),"")</f>
        <v>10</v>
      </c>
      <c r="S178" s="192"/>
      <c r="T178" s="192"/>
      <c r="U178" s="192"/>
      <c r="V178" s="192"/>
      <c r="W178" s="192"/>
      <c r="X178" s="192"/>
      <c r="Y178" s="177"/>
      <c r="Z178" s="192"/>
      <c r="AA178" s="177"/>
      <c r="AB178" s="171"/>
      <c r="AC178" s="171"/>
      <c r="AD178" s="171"/>
      <c r="AE178" s="177"/>
      <c r="AF178" s="177"/>
      <c r="AG178" s="177"/>
      <c r="AH178" s="153"/>
      <c r="AI178" s="153"/>
      <c r="AJ178" s="322"/>
      <c r="AK178" s="176"/>
      <c r="AL178" s="176"/>
      <c r="AM178" s="177"/>
      <c r="AN178" s="155"/>
      <c r="AO178" s="476"/>
      <c r="AP178" s="450"/>
      <c r="AQ178" s="450"/>
      <c r="AR178" s="450"/>
      <c r="AS178" s="450"/>
      <c r="AT178" s="450"/>
      <c r="AU178" s="450"/>
      <c r="AV178" s="450"/>
      <c r="AW178" s="450"/>
      <c r="AX178" s="450"/>
      <c r="AY178" s="450"/>
      <c r="AZ178" s="477"/>
      <c r="BA178" s="451"/>
      <c r="BB178" s="452"/>
      <c r="BC178" s="452"/>
      <c r="BD178" s="452"/>
      <c r="BE178" s="453"/>
    </row>
    <row r="179" spans="1:57" ht="36.75" customHeight="1" thickBot="1">
      <c r="A179" s="443"/>
      <c r="B179" s="143"/>
      <c r="C179" s="444"/>
      <c r="D179" s="177"/>
      <c r="E179" s="177"/>
      <c r="F179" s="177"/>
      <c r="G179" s="177"/>
      <c r="H179" s="448"/>
      <c r="I179" s="60" t="s">
        <v>131</v>
      </c>
      <c r="J179" s="239"/>
      <c r="K179" s="203"/>
      <c r="L179" s="153"/>
      <c r="M179" s="181"/>
      <c r="N179" s="193" t="s">
        <v>247</v>
      </c>
      <c r="O179" s="177" t="s">
        <v>133</v>
      </c>
      <c r="P179" s="23" t="s">
        <v>134</v>
      </c>
      <c r="Q179" s="19" t="s">
        <v>135</v>
      </c>
      <c r="R179" s="52">
        <f>+IFERROR(VLOOKUP(Q179,[7]DATOS!$E$2:$F$17,2,FALSE),"")</f>
        <v>15</v>
      </c>
      <c r="S179" s="192">
        <f>SUM(R179:R185)</f>
        <v>100</v>
      </c>
      <c r="T179" s="192" t="str">
        <f>+IF(AND(S179&lt;=100,S179&gt;=96),"Fuerte",IF(AND(S179&lt;=95,S179&gt;=86),"Moderado",IF(AND(S179&lt;=85,J179&gt;=0),"Débil"," ")))</f>
        <v>Fuerte</v>
      </c>
      <c r="U179" s="192" t="s">
        <v>136</v>
      </c>
      <c r="V179" s="192"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192">
        <f>IF(V179="Fuerte",100,IF(V179="Moderado",50,IF(V179="Débil",0)))</f>
        <v>100</v>
      </c>
      <c r="X179" s="192"/>
      <c r="Y179" s="177" t="s">
        <v>248</v>
      </c>
      <c r="Z179" s="161" t="s">
        <v>197</v>
      </c>
      <c r="AA179" s="170" t="s">
        <v>249</v>
      </c>
      <c r="AB179" s="171"/>
      <c r="AC179" s="171"/>
      <c r="AD179" s="171"/>
      <c r="AE179" s="177"/>
      <c r="AF179" s="53"/>
      <c r="AG179" s="177"/>
      <c r="AH179" s="153"/>
      <c r="AI179" s="153"/>
      <c r="AJ179" s="445" t="s">
        <v>250</v>
      </c>
      <c r="AK179" s="176">
        <v>43466</v>
      </c>
      <c r="AL179" s="176">
        <v>43830</v>
      </c>
      <c r="AM179" s="170" t="s">
        <v>248</v>
      </c>
      <c r="AN179" s="156" t="s">
        <v>251</v>
      </c>
      <c r="AO179" s="33"/>
      <c r="AP179" s="32"/>
      <c r="AQ179" s="32"/>
      <c r="AR179" s="32"/>
      <c r="AS179" s="32"/>
      <c r="AT179" s="32"/>
      <c r="AU179" s="32"/>
      <c r="AV179" s="32"/>
      <c r="AW179" s="32"/>
      <c r="AX179" s="32"/>
      <c r="AY179" s="32"/>
      <c r="AZ179" s="31"/>
      <c r="BA179" s="30"/>
      <c r="BB179" s="29"/>
      <c r="BC179" s="29"/>
      <c r="BD179" s="29"/>
      <c r="BE179" s="28"/>
    </row>
    <row r="180" spans="1:57" ht="36.75" customHeight="1" thickBot="1">
      <c r="A180" s="443"/>
      <c r="B180" s="143"/>
      <c r="C180" s="444"/>
      <c r="D180" s="177"/>
      <c r="E180" s="177"/>
      <c r="F180" s="177"/>
      <c r="G180" s="177"/>
      <c r="H180" s="179"/>
      <c r="I180" s="60" t="s">
        <v>131</v>
      </c>
      <c r="J180" s="239"/>
      <c r="K180" s="203"/>
      <c r="L180" s="153"/>
      <c r="M180" s="181"/>
      <c r="N180" s="159"/>
      <c r="O180" s="177"/>
      <c r="P180" s="23" t="s">
        <v>146</v>
      </c>
      <c r="Q180" s="19" t="s">
        <v>147</v>
      </c>
      <c r="R180" s="52">
        <f>+IFERROR(VLOOKUP(Q180,[7]DATOS!$E$2:$F$17,2,FALSE),"")</f>
        <v>15</v>
      </c>
      <c r="S180" s="192"/>
      <c r="T180" s="192"/>
      <c r="U180" s="192"/>
      <c r="V180" s="192"/>
      <c r="W180" s="192"/>
      <c r="X180" s="192"/>
      <c r="Y180" s="177"/>
      <c r="Z180" s="162"/>
      <c r="AA180" s="153"/>
      <c r="AB180" s="171"/>
      <c r="AC180" s="171"/>
      <c r="AD180" s="171"/>
      <c r="AE180" s="177"/>
      <c r="AF180" s="53"/>
      <c r="AG180" s="177"/>
      <c r="AH180" s="153"/>
      <c r="AI180" s="153"/>
      <c r="AJ180" s="446"/>
      <c r="AK180" s="176"/>
      <c r="AL180" s="176"/>
      <c r="AM180" s="153"/>
      <c r="AN180" s="182"/>
      <c r="AO180" s="33"/>
      <c r="AP180" s="32"/>
      <c r="AQ180" s="32"/>
      <c r="AR180" s="32"/>
      <c r="AS180" s="32"/>
      <c r="AT180" s="32"/>
      <c r="AU180" s="32"/>
      <c r="AV180" s="32"/>
      <c r="AW180" s="32"/>
      <c r="AX180" s="32"/>
      <c r="AY180" s="32"/>
      <c r="AZ180" s="31"/>
      <c r="BA180" s="30"/>
      <c r="BB180" s="29"/>
      <c r="BC180" s="29"/>
      <c r="BD180" s="29"/>
      <c r="BE180" s="28"/>
    </row>
    <row r="181" spans="1:57" ht="36.75" customHeight="1" thickBot="1">
      <c r="A181" s="443"/>
      <c r="B181" s="143"/>
      <c r="C181" s="444"/>
      <c r="D181" s="177"/>
      <c r="E181" s="177"/>
      <c r="F181" s="177"/>
      <c r="G181" s="177"/>
      <c r="H181" s="178" t="s">
        <v>166</v>
      </c>
      <c r="I181" s="60" t="s">
        <v>131</v>
      </c>
      <c r="J181" s="239"/>
      <c r="K181" s="203"/>
      <c r="L181" s="153"/>
      <c r="M181" s="181"/>
      <c r="N181" s="159"/>
      <c r="O181" s="177"/>
      <c r="P181" s="23" t="s">
        <v>149</v>
      </c>
      <c r="Q181" s="19" t="s">
        <v>150</v>
      </c>
      <c r="R181" s="52">
        <f>+IFERROR(VLOOKUP(Q181,[7]DATOS!$E$2:$F$17,2,FALSE),"")</f>
        <v>15</v>
      </c>
      <c r="S181" s="192"/>
      <c r="T181" s="192"/>
      <c r="U181" s="192"/>
      <c r="V181" s="192"/>
      <c r="W181" s="192"/>
      <c r="X181" s="192"/>
      <c r="Y181" s="177"/>
      <c r="Z181" s="162"/>
      <c r="AA181" s="153"/>
      <c r="AB181" s="171"/>
      <c r="AC181" s="171"/>
      <c r="AD181" s="171"/>
      <c r="AE181" s="177"/>
      <c r="AF181" s="53"/>
      <c r="AG181" s="177"/>
      <c r="AH181" s="153"/>
      <c r="AI181" s="153"/>
      <c r="AJ181" s="446"/>
      <c r="AK181" s="176"/>
      <c r="AL181" s="176"/>
      <c r="AM181" s="153"/>
      <c r="AN181" s="182"/>
      <c r="AO181" s="33"/>
      <c r="AP181" s="32"/>
      <c r="AQ181" s="32"/>
      <c r="AR181" s="32"/>
      <c r="AS181" s="32"/>
      <c r="AT181" s="32"/>
      <c r="AU181" s="32"/>
      <c r="AV181" s="32"/>
      <c r="AW181" s="32"/>
      <c r="AX181" s="32"/>
      <c r="AY181" s="32"/>
      <c r="AZ181" s="31"/>
      <c r="BA181" s="30"/>
      <c r="BB181" s="29"/>
      <c r="BC181" s="29"/>
      <c r="BD181" s="29"/>
      <c r="BE181" s="28"/>
    </row>
    <row r="182" spans="1:57" ht="36.75" customHeight="1" thickBot="1">
      <c r="A182" s="443"/>
      <c r="B182" s="143"/>
      <c r="C182" s="444"/>
      <c r="D182" s="177"/>
      <c r="E182" s="177"/>
      <c r="F182" s="177"/>
      <c r="G182" s="177"/>
      <c r="H182" s="448"/>
      <c r="I182" s="60" t="s">
        <v>131</v>
      </c>
      <c r="J182" s="239"/>
      <c r="K182" s="203"/>
      <c r="L182" s="153"/>
      <c r="M182" s="181"/>
      <c r="N182" s="159"/>
      <c r="O182" s="177"/>
      <c r="P182" s="23" t="s">
        <v>153</v>
      </c>
      <c r="Q182" s="19" t="s">
        <v>154</v>
      </c>
      <c r="R182" s="52">
        <f>+IFERROR(VLOOKUP(Q182,[7]DATOS!$E$2:$F$17,2,FALSE),"")</f>
        <v>15</v>
      </c>
      <c r="S182" s="192"/>
      <c r="T182" s="192"/>
      <c r="U182" s="192"/>
      <c r="V182" s="192"/>
      <c r="W182" s="192"/>
      <c r="X182" s="192"/>
      <c r="Y182" s="177"/>
      <c r="Z182" s="162"/>
      <c r="AA182" s="153"/>
      <c r="AB182" s="171"/>
      <c r="AC182" s="171"/>
      <c r="AD182" s="171"/>
      <c r="AE182" s="177"/>
      <c r="AF182" s="53"/>
      <c r="AG182" s="177"/>
      <c r="AH182" s="153"/>
      <c r="AI182" s="153"/>
      <c r="AJ182" s="446"/>
      <c r="AK182" s="176"/>
      <c r="AL182" s="176"/>
      <c r="AM182" s="153"/>
      <c r="AN182" s="182"/>
      <c r="AO182" s="33"/>
      <c r="AP182" s="32"/>
      <c r="AQ182" s="32"/>
      <c r="AR182" s="32"/>
      <c r="AS182" s="32"/>
      <c r="AT182" s="32"/>
      <c r="AU182" s="32"/>
      <c r="AV182" s="32"/>
      <c r="AW182" s="32"/>
      <c r="AX182" s="32"/>
      <c r="AY182" s="32"/>
      <c r="AZ182" s="31"/>
      <c r="BA182" s="30"/>
      <c r="BB182" s="29"/>
      <c r="BC182" s="29"/>
      <c r="BD182" s="29"/>
      <c r="BE182" s="28"/>
    </row>
    <row r="183" spans="1:57" ht="36.75" customHeight="1" thickBot="1">
      <c r="A183" s="443"/>
      <c r="B183" s="143"/>
      <c r="C183" s="444"/>
      <c r="D183" s="177"/>
      <c r="E183" s="177"/>
      <c r="F183" s="177"/>
      <c r="G183" s="177"/>
      <c r="H183" s="179"/>
      <c r="I183" s="60" t="s">
        <v>131</v>
      </c>
      <c r="J183" s="239"/>
      <c r="K183" s="203"/>
      <c r="L183" s="153"/>
      <c r="M183" s="181"/>
      <c r="N183" s="159"/>
      <c r="O183" s="177"/>
      <c r="P183" s="23" t="s">
        <v>156</v>
      </c>
      <c r="Q183" s="19" t="s">
        <v>157</v>
      </c>
      <c r="R183" s="52">
        <f>+IFERROR(VLOOKUP(Q183,[7]DATOS!$E$2:$F$17,2,FALSE),"")</f>
        <v>15</v>
      </c>
      <c r="S183" s="192"/>
      <c r="T183" s="192"/>
      <c r="U183" s="192"/>
      <c r="V183" s="192"/>
      <c r="W183" s="192"/>
      <c r="X183" s="192"/>
      <c r="Y183" s="177"/>
      <c r="Z183" s="162"/>
      <c r="AA183" s="153"/>
      <c r="AB183" s="171"/>
      <c r="AC183" s="171"/>
      <c r="AD183" s="171"/>
      <c r="AE183" s="177"/>
      <c r="AF183" s="53"/>
      <c r="AG183" s="177"/>
      <c r="AH183" s="153"/>
      <c r="AI183" s="153"/>
      <c r="AJ183" s="446"/>
      <c r="AK183" s="176"/>
      <c r="AL183" s="176"/>
      <c r="AM183" s="153"/>
      <c r="AN183" s="182"/>
      <c r="AO183" s="33"/>
      <c r="AP183" s="32"/>
      <c r="AQ183" s="32"/>
      <c r="AR183" s="32"/>
      <c r="AS183" s="32"/>
      <c r="AT183" s="32"/>
      <c r="AU183" s="32"/>
      <c r="AV183" s="32"/>
      <c r="AW183" s="32"/>
      <c r="AX183" s="32"/>
      <c r="AY183" s="32"/>
      <c r="AZ183" s="31"/>
      <c r="BA183" s="30"/>
      <c r="BB183" s="29"/>
      <c r="BC183" s="29"/>
      <c r="BD183" s="29"/>
      <c r="BE183" s="28"/>
    </row>
    <row r="184" spans="1:57" ht="36.75" customHeight="1" thickBot="1">
      <c r="A184" s="443"/>
      <c r="B184" s="143"/>
      <c r="C184" s="444"/>
      <c r="D184" s="177"/>
      <c r="E184" s="177"/>
      <c r="F184" s="177"/>
      <c r="G184" s="177"/>
      <c r="H184" s="195" t="s">
        <v>167</v>
      </c>
      <c r="I184" s="60" t="s">
        <v>131</v>
      </c>
      <c r="J184" s="239"/>
      <c r="K184" s="203"/>
      <c r="L184" s="153"/>
      <c r="M184" s="181"/>
      <c r="N184" s="159"/>
      <c r="O184" s="177"/>
      <c r="P184" s="23" t="s">
        <v>159</v>
      </c>
      <c r="Q184" s="19" t="s">
        <v>160</v>
      </c>
      <c r="R184" s="52">
        <f>+IFERROR(VLOOKUP(Q184,[7]DATOS!$E$2:$F$17,2,FALSE),"")</f>
        <v>15</v>
      </c>
      <c r="S184" s="192"/>
      <c r="T184" s="192"/>
      <c r="U184" s="192"/>
      <c r="V184" s="192"/>
      <c r="W184" s="192"/>
      <c r="X184" s="192"/>
      <c r="Y184" s="177"/>
      <c r="Z184" s="162"/>
      <c r="AA184" s="153"/>
      <c r="AB184" s="171"/>
      <c r="AC184" s="171"/>
      <c r="AD184" s="171"/>
      <c r="AE184" s="177"/>
      <c r="AF184" s="53"/>
      <c r="AG184" s="177"/>
      <c r="AH184" s="153"/>
      <c r="AI184" s="153"/>
      <c r="AJ184" s="446"/>
      <c r="AK184" s="176"/>
      <c r="AL184" s="176"/>
      <c r="AM184" s="153"/>
      <c r="AN184" s="182"/>
      <c r="AO184" s="33"/>
      <c r="AP184" s="32"/>
      <c r="AQ184" s="32"/>
      <c r="AR184" s="32"/>
      <c r="AS184" s="32"/>
      <c r="AT184" s="32"/>
      <c r="AU184" s="32"/>
      <c r="AV184" s="32"/>
      <c r="AW184" s="32"/>
      <c r="AX184" s="32"/>
      <c r="AY184" s="32"/>
      <c r="AZ184" s="31"/>
      <c r="BA184" s="30"/>
      <c r="BB184" s="29"/>
      <c r="BC184" s="29"/>
      <c r="BD184" s="29"/>
      <c r="BE184" s="28"/>
    </row>
    <row r="185" spans="1:57" ht="36.75" customHeight="1" thickBot="1">
      <c r="A185" s="443"/>
      <c r="B185" s="143"/>
      <c r="C185" s="444"/>
      <c r="D185" s="177"/>
      <c r="E185" s="177"/>
      <c r="F185" s="177"/>
      <c r="G185" s="177"/>
      <c r="H185" s="195"/>
      <c r="I185" s="60" t="s">
        <v>131</v>
      </c>
      <c r="J185" s="239"/>
      <c r="K185" s="203"/>
      <c r="L185" s="153"/>
      <c r="M185" s="181"/>
      <c r="N185" s="211"/>
      <c r="O185" s="177"/>
      <c r="P185" s="23" t="s">
        <v>162</v>
      </c>
      <c r="Q185" s="23" t="s">
        <v>163</v>
      </c>
      <c r="R185" s="52">
        <f>+IFERROR(VLOOKUP(Q185,[7]DATOS!$E$2:$F$17,2,FALSE),"")</f>
        <v>10</v>
      </c>
      <c r="S185" s="192"/>
      <c r="T185" s="192"/>
      <c r="U185" s="192"/>
      <c r="V185" s="192"/>
      <c r="W185" s="192"/>
      <c r="X185" s="192"/>
      <c r="Y185" s="177"/>
      <c r="Z185" s="187"/>
      <c r="AA185" s="157"/>
      <c r="AB185" s="171"/>
      <c r="AC185" s="171"/>
      <c r="AD185" s="171"/>
      <c r="AE185" s="177"/>
      <c r="AF185" s="53"/>
      <c r="AG185" s="177"/>
      <c r="AH185" s="153"/>
      <c r="AI185" s="153"/>
      <c r="AJ185" s="447"/>
      <c r="AK185" s="176"/>
      <c r="AL185" s="176"/>
      <c r="AM185" s="157"/>
      <c r="AN185" s="207"/>
      <c r="AO185" s="33"/>
      <c r="AP185" s="32"/>
      <c r="AQ185" s="32"/>
      <c r="AR185" s="32"/>
      <c r="AS185" s="32"/>
      <c r="AT185" s="32"/>
      <c r="AU185" s="32"/>
      <c r="AV185" s="32"/>
      <c r="AW185" s="32"/>
      <c r="AX185" s="32"/>
      <c r="AY185" s="32"/>
      <c r="AZ185" s="31"/>
      <c r="BA185" s="30"/>
      <c r="BB185" s="29"/>
      <c r="BC185" s="29"/>
      <c r="BD185" s="29"/>
      <c r="BE185" s="28"/>
    </row>
    <row r="186" spans="1:57" ht="45" customHeight="1" thickBot="1">
      <c r="A186" s="443"/>
      <c r="B186" s="143"/>
      <c r="C186" s="444"/>
      <c r="D186" s="177"/>
      <c r="E186" s="177"/>
      <c r="F186" s="177"/>
      <c r="G186" s="177"/>
      <c r="H186" s="195"/>
      <c r="I186" s="60" t="s">
        <v>131</v>
      </c>
      <c r="J186" s="239"/>
      <c r="K186" s="203"/>
      <c r="L186" s="153"/>
      <c r="M186" s="181"/>
      <c r="N186" s="194" t="s">
        <v>252</v>
      </c>
      <c r="O186" s="177" t="s">
        <v>133</v>
      </c>
      <c r="P186" s="23" t="s">
        <v>134</v>
      </c>
      <c r="Q186" s="19" t="s">
        <v>135</v>
      </c>
      <c r="R186" s="52">
        <f>+IFERROR(VLOOKUP(Q186,[7]DATOS!$E$2:$F$17,2,FALSE),"")</f>
        <v>15</v>
      </c>
      <c r="S186" s="192">
        <f>SUM(R186:R192)</f>
        <v>100</v>
      </c>
      <c r="T186" s="192" t="str">
        <f>+IF(AND(S186&lt;=100,S186&gt;=96),"Fuerte",IF(AND(S186&lt;=95,S186&gt;=86),"Moderado",IF(AND(S186&lt;=85,J186&gt;=0),"Débil"," ")))</f>
        <v>Fuerte</v>
      </c>
      <c r="U186" s="192" t="s">
        <v>136</v>
      </c>
      <c r="V186" s="192"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192">
        <f>IF(V186="Fuerte",100,IF(V186="Moderado",50,IF(V186="Débil",0)))</f>
        <v>100</v>
      </c>
      <c r="X186" s="192"/>
      <c r="Y186" s="177" t="s">
        <v>253</v>
      </c>
      <c r="Z186" s="192" t="s">
        <v>254</v>
      </c>
      <c r="AA186" s="177" t="s">
        <v>255</v>
      </c>
      <c r="AB186" s="171"/>
      <c r="AC186" s="171"/>
      <c r="AD186" s="171"/>
      <c r="AE186" s="177"/>
      <c r="AF186" s="53"/>
      <c r="AG186" s="177"/>
      <c r="AH186" s="153"/>
      <c r="AI186" s="153"/>
      <c r="AJ186" s="169" t="s">
        <v>256</v>
      </c>
      <c r="AK186" s="163">
        <v>43497</v>
      </c>
      <c r="AL186" s="163">
        <v>43830</v>
      </c>
      <c r="AM186" s="170" t="s">
        <v>257</v>
      </c>
      <c r="AN186" s="155" t="s">
        <v>258</v>
      </c>
      <c r="AO186" s="33"/>
      <c r="AP186" s="32"/>
      <c r="AQ186" s="32"/>
      <c r="AR186" s="32"/>
      <c r="AS186" s="32"/>
      <c r="AT186" s="32"/>
      <c r="AU186" s="32"/>
      <c r="AV186" s="32"/>
      <c r="AW186" s="32"/>
      <c r="AX186" s="32"/>
      <c r="AY186" s="32"/>
      <c r="AZ186" s="31"/>
      <c r="BA186" s="30"/>
      <c r="BB186" s="29"/>
      <c r="BC186" s="29"/>
      <c r="BD186" s="29"/>
      <c r="BE186" s="28"/>
    </row>
    <row r="187" spans="1:57" ht="31.5" customHeight="1" thickBot="1">
      <c r="A187" s="443"/>
      <c r="B187" s="143"/>
      <c r="C187" s="444"/>
      <c r="D187" s="177"/>
      <c r="E187" s="177"/>
      <c r="F187" s="177"/>
      <c r="G187" s="177"/>
      <c r="H187" s="195" t="s">
        <v>168</v>
      </c>
      <c r="I187" s="60" t="s">
        <v>131</v>
      </c>
      <c r="J187" s="239"/>
      <c r="K187" s="203"/>
      <c r="L187" s="153"/>
      <c r="M187" s="181"/>
      <c r="N187" s="194"/>
      <c r="O187" s="177"/>
      <c r="P187" s="23" t="s">
        <v>146</v>
      </c>
      <c r="Q187" s="19" t="s">
        <v>147</v>
      </c>
      <c r="R187" s="52">
        <f>+IFERROR(VLOOKUP(Q187,[7]DATOS!$E$2:$F$17,2,FALSE),"")</f>
        <v>15</v>
      </c>
      <c r="S187" s="192"/>
      <c r="T187" s="192"/>
      <c r="U187" s="192"/>
      <c r="V187" s="192"/>
      <c r="W187" s="192"/>
      <c r="X187" s="192"/>
      <c r="Y187" s="177"/>
      <c r="Z187" s="192"/>
      <c r="AA187" s="177"/>
      <c r="AB187" s="171"/>
      <c r="AC187" s="171"/>
      <c r="AD187" s="171"/>
      <c r="AE187" s="177"/>
      <c r="AF187" s="53"/>
      <c r="AG187" s="177"/>
      <c r="AH187" s="153"/>
      <c r="AI187" s="153"/>
      <c r="AJ187" s="167"/>
      <c r="AK187" s="164"/>
      <c r="AL187" s="164"/>
      <c r="AM187" s="153"/>
      <c r="AN187" s="155"/>
      <c r="AO187" s="33"/>
      <c r="AP187" s="32"/>
      <c r="AQ187" s="32"/>
      <c r="AR187" s="32"/>
      <c r="AS187" s="32"/>
      <c r="AT187" s="32"/>
      <c r="AU187" s="32"/>
      <c r="AV187" s="32"/>
      <c r="AW187" s="32"/>
      <c r="AX187" s="32"/>
      <c r="AY187" s="32"/>
      <c r="AZ187" s="31"/>
      <c r="BA187" s="30"/>
      <c r="BB187" s="29"/>
      <c r="BC187" s="29"/>
      <c r="BD187" s="29"/>
      <c r="BE187" s="28"/>
    </row>
    <row r="188" spans="1:57" ht="31.5" customHeight="1" thickBot="1">
      <c r="A188" s="443"/>
      <c r="B188" s="143"/>
      <c r="C188" s="444"/>
      <c r="D188" s="177"/>
      <c r="E188" s="177"/>
      <c r="F188" s="177"/>
      <c r="G188" s="177"/>
      <c r="H188" s="195"/>
      <c r="I188" s="60" t="s">
        <v>131</v>
      </c>
      <c r="J188" s="239"/>
      <c r="K188" s="203"/>
      <c r="L188" s="153"/>
      <c r="M188" s="181"/>
      <c r="N188" s="194"/>
      <c r="O188" s="177"/>
      <c r="P188" s="23" t="s">
        <v>149</v>
      </c>
      <c r="Q188" s="19" t="s">
        <v>150</v>
      </c>
      <c r="R188" s="52">
        <f>+IFERROR(VLOOKUP(Q188,[7]DATOS!$E$2:$F$17,2,FALSE),"")</f>
        <v>15</v>
      </c>
      <c r="S188" s="192"/>
      <c r="T188" s="192"/>
      <c r="U188" s="192"/>
      <c r="V188" s="192"/>
      <c r="W188" s="192"/>
      <c r="X188" s="192"/>
      <c r="Y188" s="177"/>
      <c r="Z188" s="192"/>
      <c r="AA188" s="177"/>
      <c r="AB188" s="171"/>
      <c r="AC188" s="171"/>
      <c r="AD188" s="171"/>
      <c r="AE188" s="177"/>
      <c r="AF188" s="53"/>
      <c r="AG188" s="177"/>
      <c r="AH188" s="153"/>
      <c r="AI188" s="153"/>
      <c r="AJ188" s="167"/>
      <c r="AK188" s="164"/>
      <c r="AL188" s="164"/>
      <c r="AM188" s="153"/>
      <c r="AN188" s="155"/>
      <c r="AO188" s="33"/>
      <c r="AP188" s="32"/>
      <c r="AQ188" s="32"/>
      <c r="AR188" s="32"/>
      <c r="AS188" s="32"/>
      <c r="AT188" s="32"/>
      <c r="AU188" s="32"/>
      <c r="AV188" s="32"/>
      <c r="AW188" s="32"/>
      <c r="AX188" s="32"/>
      <c r="AY188" s="32"/>
      <c r="AZ188" s="31"/>
      <c r="BA188" s="30"/>
      <c r="BB188" s="29"/>
      <c r="BC188" s="29"/>
      <c r="BD188" s="29"/>
      <c r="BE188" s="28"/>
    </row>
    <row r="189" spans="1:57" ht="31.5" customHeight="1" thickBot="1">
      <c r="A189" s="443"/>
      <c r="B189" s="143"/>
      <c r="C189" s="444"/>
      <c r="D189" s="177"/>
      <c r="E189" s="177"/>
      <c r="F189" s="177"/>
      <c r="G189" s="177"/>
      <c r="H189" s="195"/>
      <c r="I189" s="60" t="s">
        <v>131</v>
      </c>
      <c r="J189" s="239"/>
      <c r="K189" s="203"/>
      <c r="L189" s="153"/>
      <c r="M189" s="181"/>
      <c r="N189" s="194"/>
      <c r="O189" s="177"/>
      <c r="P189" s="23" t="s">
        <v>153</v>
      </c>
      <c r="Q189" s="19" t="s">
        <v>154</v>
      </c>
      <c r="R189" s="52">
        <f>+IFERROR(VLOOKUP(Q189,[7]DATOS!$E$2:$F$17,2,FALSE),"")</f>
        <v>15</v>
      </c>
      <c r="S189" s="192"/>
      <c r="T189" s="192"/>
      <c r="U189" s="192"/>
      <c r="V189" s="192"/>
      <c r="W189" s="192"/>
      <c r="X189" s="192"/>
      <c r="Y189" s="177"/>
      <c r="Z189" s="192"/>
      <c r="AA189" s="177"/>
      <c r="AB189" s="171"/>
      <c r="AC189" s="171"/>
      <c r="AD189" s="171"/>
      <c r="AE189" s="177"/>
      <c r="AF189" s="53"/>
      <c r="AG189" s="177"/>
      <c r="AH189" s="153"/>
      <c r="AI189" s="153"/>
      <c r="AJ189" s="167"/>
      <c r="AK189" s="164"/>
      <c r="AL189" s="164"/>
      <c r="AM189" s="153"/>
      <c r="AN189" s="155"/>
      <c r="AO189" s="33"/>
      <c r="AP189" s="32"/>
      <c r="AQ189" s="32"/>
      <c r="AR189" s="32"/>
      <c r="AS189" s="32"/>
      <c r="AT189" s="32"/>
      <c r="AU189" s="32"/>
      <c r="AV189" s="32"/>
      <c r="AW189" s="32"/>
      <c r="AX189" s="32"/>
      <c r="AY189" s="32"/>
      <c r="AZ189" s="31"/>
      <c r="BA189" s="30"/>
      <c r="BB189" s="29"/>
      <c r="BC189" s="29"/>
      <c r="BD189" s="29"/>
      <c r="BE189" s="28"/>
    </row>
    <row r="190" spans="1:57" ht="31.5" customHeight="1" thickBot="1">
      <c r="A190" s="443"/>
      <c r="B190" s="143"/>
      <c r="C190" s="444"/>
      <c r="D190" s="177"/>
      <c r="E190" s="177"/>
      <c r="F190" s="177"/>
      <c r="G190" s="177"/>
      <c r="H190" s="195" t="s">
        <v>169</v>
      </c>
      <c r="I190" s="60" t="s">
        <v>131</v>
      </c>
      <c r="J190" s="239"/>
      <c r="K190" s="203"/>
      <c r="L190" s="153"/>
      <c r="M190" s="181"/>
      <c r="N190" s="194"/>
      <c r="O190" s="177"/>
      <c r="P190" s="23" t="s">
        <v>156</v>
      </c>
      <c r="Q190" s="19" t="s">
        <v>157</v>
      </c>
      <c r="R190" s="52">
        <f>+IFERROR(VLOOKUP(Q190,[7]DATOS!$E$2:$F$17,2,FALSE),"")</f>
        <v>15</v>
      </c>
      <c r="S190" s="192"/>
      <c r="T190" s="192"/>
      <c r="U190" s="192"/>
      <c r="V190" s="192"/>
      <c r="W190" s="192"/>
      <c r="X190" s="192"/>
      <c r="Y190" s="177"/>
      <c r="Z190" s="192"/>
      <c r="AA190" s="177"/>
      <c r="AB190" s="171"/>
      <c r="AC190" s="171"/>
      <c r="AD190" s="171"/>
      <c r="AE190" s="177"/>
      <c r="AF190" s="53"/>
      <c r="AG190" s="177"/>
      <c r="AH190" s="153"/>
      <c r="AI190" s="153"/>
      <c r="AJ190" s="167"/>
      <c r="AK190" s="164"/>
      <c r="AL190" s="164"/>
      <c r="AM190" s="153"/>
      <c r="AN190" s="155"/>
      <c r="AO190" s="33"/>
      <c r="AP190" s="32"/>
      <c r="AQ190" s="32"/>
      <c r="AR190" s="32"/>
      <c r="AS190" s="32"/>
      <c r="AT190" s="32"/>
      <c r="AU190" s="32"/>
      <c r="AV190" s="32"/>
      <c r="AW190" s="32"/>
      <c r="AX190" s="32"/>
      <c r="AY190" s="32"/>
      <c r="AZ190" s="31"/>
      <c r="BA190" s="30"/>
      <c r="BB190" s="29"/>
      <c r="BC190" s="29"/>
      <c r="BD190" s="29"/>
      <c r="BE190" s="28"/>
    </row>
    <row r="191" spans="1:57" ht="31.5" customHeight="1" thickBot="1">
      <c r="A191" s="443"/>
      <c r="B191" s="143"/>
      <c r="C191" s="444"/>
      <c r="D191" s="177"/>
      <c r="E191" s="177"/>
      <c r="F191" s="177"/>
      <c r="G191" s="177"/>
      <c r="H191" s="195"/>
      <c r="I191" s="60" t="s">
        <v>131</v>
      </c>
      <c r="J191" s="239"/>
      <c r="K191" s="203"/>
      <c r="L191" s="153"/>
      <c r="M191" s="181"/>
      <c r="N191" s="194"/>
      <c r="O191" s="177"/>
      <c r="P191" s="23" t="s">
        <v>159</v>
      </c>
      <c r="Q191" s="19" t="s">
        <v>160</v>
      </c>
      <c r="R191" s="52">
        <f>+IFERROR(VLOOKUP(Q191,[7]DATOS!$E$2:$F$17,2,FALSE),"")</f>
        <v>15</v>
      </c>
      <c r="S191" s="192"/>
      <c r="T191" s="192"/>
      <c r="U191" s="192"/>
      <c r="V191" s="192"/>
      <c r="W191" s="192"/>
      <c r="X191" s="192"/>
      <c r="Y191" s="177"/>
      <c r="Z191" s="192"/>
      <c r="AA191" s="177"/>
      <c r="AB191" s="171"/>
      <c r="AC191" s="171"/>
      <c r="AD191" s="171"/>
      <c r="AE191" s="177"/>
      <c r="AF191" s="53"/>
      <c r="AG191" s="177"/>
      <c r="AH191" s="153"/>
      <c r="AI191" s="153"/>
      <c r="AJ191" s="167"/>
      <c r="AK191" s="164"/>
      <c r="AL191" s="164"/>
      <c r="AM191" s="153"/>
      <c r="AN191" s="155"/>
      <c r="AO191" s="33"/>
      <c r="AP191" s="32"/>
      <c r="AQ191" s="32"/>
      <c r="AR191" s="32"/>
      <c r="AS191" s="32"/>
      <c r="AT191" s="32"/>
      <c r="AU191" s="32"/>
      <c r="AV191" s="32"/>
      <c r="AW191" s="32"/>
      <c r="AX191" s="32"/>
      <c r="AY191" s="32"/>
      <c r="AZ191" s="31"/>
      <c r="BA191" s="30"/>
      <c r="BB191" s="29"/>
      <c r="BC191" s="29"/>
      <c r="BD191" s="29"/>
      <c r="BE191" s="28"/>
    </row>
    <row r="192" spans="1:57" ht="35.25" customHeight="1" thickBot="1">
      <c r="A192" s="443"/>
      <c r="B192" s="143"/>
      <c r="C192" s="444"/>
      <c r="D192" s="177"/>
      <c r="E192" s="177"/>
      <c r="F192" s="177"/>
      <c r="G192" s="177"/>
      <c r="H192" s="195"/>
      <c r="I192" s="60" t="s">
        <v>131</v>
      </c>
      <c r="J192" s="239"/>
      <c r="K192" s="203"/>
      <c r="L192" s="153"/>
      <c r="M192" s="181"/>
      <c r="N192" s="194"/>
      <c r="O192" s="177"/>
      <c r="P192" s="23" t="s">
        <v>162</v>
      </c>
      <c r="Q192" s="23" t="s">
        <v>163</v>
      </c>
      <c r="R192" s="52">
        <f>+IFERROR(VLOOKUP(Q192,[7]DATOS!$E$2:$F$17,2,FALSE),"")</f>
        <v>10</v>
      </c>
      <c r="S192" s="192"/>
      <c r="T192" s="192"/>
      <c r="U192" s="192"/>
      <c r="V192" s="192"/>
      <c r="W192" s="192"/>
      <c r="X192" s="192"/>
      <c r="Y192" s="177"/>
      <c r="Z192" s="192"/>
      <c r="AA192" s="177"/>
      <c r="AB192" s="171"/>
      <c r="AC192" s="171"/>
      <c r="AD192" s="171"/>
      <c r="AE192" s="177"/>
      <c r="AF192" s="53"/>
      <c r="AG192" s="177"/>
      <c r="AH192" s="153"/>
      <c r="AI192" s="153"/>
      <c r="AJ192" s="168"/>
      <c r="AK192" s="165"/>
      <c r="AL192" s="165"/>
      <c r="AM192" s="157"/>
      <c r="AN192" s="155"/>
      <c r="AO192" s="33"/>
      <c r="AP192" s="32"/>
      <c r="AQ192" s="32"/>
      <c r="AR192" s="32"/>
      <c r="AS192" s="32"/>
      <c r="AT192" s="32"/>
      <c r="AU192" s="32"/>
      <c r="AV192" s="32"/>
      <c r="AW192" s="32"/>
      <c r="AX192" s="32"/>
      <c r="AY192" s="32"/>
      <c r="AZ192" s="31"/>
      <c r="BA192" s="30"/>
      <c r="BB192" s="29"/>
      <c r="BC192" s="29"/>
      <c r="BD192" s="29"/>
      <c r="BE192" s="28"/>
    </row>
    <row r="193" spans="1:57" ht="50.25" customHeight="1" thickBot="1">
      <c r="A193" s="443"/>
      <c r="B193" s="143"/>
      <c r="C193" s="444"/>
      <c r="D193" s="177"/>
      <c r="E193" s="177"/>
      <c r="F193" s="177"/>
      <c r="G193" s="177"/>
      <c r="H193" s="195" t="s">
        <v>170</v>
      </c>
      <c r="I193" s="60" t="s">
        <v>131</v>
      </c>
      <c r="J193" s="239"/>
      <c r="K193" s="203"/>
      <c r="L193" s="153"/>
      <c r="M193" s="181"/>
      <c r="N193" s="194" t="s">
        <v>259</v>
      </c>
      <c r="O193" s="177" t="s">
        <v>133</v>
      </c>
      <c r="P193" s="23" t="s">
        <v>134</v>
      </c>
      <c r="Q193" s="19" t="s">
        <v>135</v>
      </c>
      <c r="R193" s="52">
        <f>+IFERROR(VLOOKUP(Q193,[7]DATOS!$E$2:$F$17,2,FALSE),"")</f>
        <v>15</v>
      </c>
      <c r="S193" s="192">
        <f>SUM(R193:R199)</f>
        <v>100</v>
      </c>
      <c r="T193" s="192" t="str">
        <f>+IF(AND(S193&lt;=100,S193&gt;=96),"Fuerte",IF(AND(S193&lt;=95,S193&gt;=86),"Moderado",IF(AND(S193&lt;=85,J193&gt;=0),"Débil"," ")))</f>
        <v>Fuerte</v>
      </c>
      <c r="U193" s="192" t="s">
        <v>136</v>
      </c>
      <c r="V193" s="192"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192">
        <f>IF(V193="Fuerte",100,IF(V193="Moderado",50,IF(V193="Débil",0)))</f>
        <v>100</v>
      </c>
      <c r="X193" s="192"/>
      <c r="Y193" s="177" t="s">
        <v>260</v>
      </c>
      <c r="Z193" s="192" t="s">
        <v>254</v>
      </c>
      <c r="AA193" s="177" t="s">
        <v>261</v>
      </c>
      <c r="AB193" s="171"/>
      <c r="AC193" s="171"/>
      <c r="AD193" s="171"/>
      <c r="AE193" s="177"/>
      <c r="AF193" s="53"/>
      <c r="AG193" s="177"/>
      <c r="AH193" s="153"/>
      <c r="AI193" s="153"/>
      <c r="AJ193" s="183" t="s">
        <v>262</v>
      </c>
      <c r="AK193" s="176">
        <v>43497</v>
      </c>
      <c r="AL193" s="176">
        <v>43830</v>
      </c>
      <c r="AM193" s="177" t="s">
        <v>257</v>
      </c>
      <c r="AN193" s="155" t="s">
        <v>263</v>
      </c>
      <c r="AO193" s="33"/>
      <c r="AP193" s="32"/>
      <c r="AQ193" s="32"/>
      <c r="AR193" s="32"/>
      <c r="AS193" s="32"/>
      <c r="AT193" s="32"/>
      <c r="AU193" s="32"/>
      <c r="AV193" s="32"/>
      <c r="AW193" s="32"/>
      <c r="AX193" s="32"/>
      <c r="AY193" s="32"/>
      <c r="AZ193" s="31"/>
      <c r="BA193" s="30"/>
      <c r="BB193" s="29"/>
      <c r="BC193" s="29"/>
      <c r="BD193" s="29"/>
      <c r="BE193" s="28"/>
    </row>
    <row r="194" spans="1:57" ht="52.5" customHeight="1" thickBot="1">
      <c r="A194" s="443"/>
      <c r="B194" s="143"/>
      <c r="C194" s="444"/>
      <c r="D194" s="177"/>
      <c r="E194" s="177"/>
      <c r="F194" s="177"/>
      <c r="G194" s="177"/>
      <c r="H194" s="195"/>
      <c r="I194" s="60" t="s">
        <v>131</v>
      </c>
      <c r="J194" s="239"/>
      <c r="K194" s="203"/>
      <c r="L194" s="153"/>
      <c r="M194" s="181"/>
      <c r="N194" s="194"/>
      <c r="O194" s="177"/>
      <c r="P194" s="23" t="s">
        <v>146</v>
      </c>
      <c r="Q194" s="19" t="s">
        <v>147</v>
      </c>
      <c r="R194" s="52">
        <f>+IFERROR(VLOOKUP(Q194,[7]DATOS!$E$2:$F$17,2,FALSE),"")</f>
        <v>15</v>
      </c>
      <c r="S194" s="192"/>
      <c r="T194" s="192"/>
      <c r="U194" s="192"/>
      <c r="V194" s="192"/>
      <c r="W194" s="192"/>
      <c r="X194" s="192"/>
      <c r="Y194" s="177"/>
      <c r="Z194" s="192"/>
      <c r="AA194" s="177"/>
      <c r="AB194" s="171"/>
      <c r="AC194" s="171"/>
      <c r="AD194" s="171"/>
      <c r="AE194" s="177"/>
      <c r="AF194" s="53"/>
      <c r="AG194" s="177"/>
      <c r="AH194" s="153"/>
      <c r="AI194" s="153"/>
      <c r="AJ194" s="322"/>
      <c r="AK194" s="176"/>
      <c r="AL194" s="176"/>
      <c r="AM194" s="177"/>
      <c r="AN194" s="155"/>
      <c r="AO194" s="33"/>
      <c r="AP194" s="32"/>
      <c r="AQ194" s="32"/>
      <c r="AR194" s="32"/>
      <c r="AS194" s="32"/>
      <c r="AT194" s="32"/>
      <c r="AU194" s="32"/>
      <c r="AV194" s="32"/>
      <c r="AW194" s="32"/>
      <c r="AX194" s="32"/>
      <c r="AY194" s="32"/>
      <c r="AZ194" s="31"/>
      <c r="BA194" s="30"/>
      <c r="BB194" s="29"/>
      <c r="BC194" s="29"/>
      <c r="BD194" s="29"/>
      <c r="BE194" s="28"/>
    </row>
    <row r="195" spans="1:57" ht="35.25" customHeight="1" thickBot="1">
      <c r="A195" s="443"/>
      <c r="B195" s="143"/>
      <c r="C195" s="444"/>
      <c r="D195" s="177"/>
      <c r="E195" s="177"/>
      <c r="F195" s="177"/>
      <c r="G195" s="177"/>
      <c r="H195" s="195"/>
      <c r="I195" s="60" t="s">
        <v>131</v>
      </c>
      <c r="J195" s="239"/>
      <c r="K195" s="203"/>
      <c r="L195" s="153"/>
      <c r="M195" s="181"/>
      <c r="N195" s="194"/>
      <c r="O195" s="177"/>
      <c r="P195" s="23" t="s">
        <v>149</v>
      </c>
      <c r="Q195" s="19" t="s">
        <v>150</v>
      </c>
      <c r="R195" s="52">
        <f>+IFERROR(VLOOKUP(Q195,[7]DATOS!$E$2:$F$17,2,FALSE),"")</f>
        <v>15</v>
      </c>
      <c r="S195" s="192"/>
      <c r="T195" s="192"/>
      <c r="U195" s="192"/>
      <c r="V195" s="192"/>
      <c r="W195" s="192"/>
      <c r="X195" s="192"/>
      <c r="Y195" s="177"/>
      <c r="Z195" s="192"/>
      <c r="AA195" s="177"/>
      <c r="AB195" s="171"/>
      <c r="AC195" s="171"/>
      <c r="AD195" s="171"/>
      <c r="AE195" s="177"/>
      <c r="AF195" s="53"/>
      <c r="AG195" s="177"/>
      <c r="AH195" s="153"/>
      <c r="AI195" s="153"/>
      <c r="AJ195" s="322"/>
      <c r="AK195" s="176"/>
      <c r="AL195" s="176"/>
      <c r="AM195" s="177"/>
      <c r="AN195" s="155"/>
      <c r="AO195" s="33"/>
      <c r="AP195" s="32"/>
      <c r="AQ195" s="32"/>
      <c r="AR195" s="32"/>
      <c r="AS195" s="32"/>
      <c r="AT195" s="32"/>
      <c r="AU195" s="32"/>
      <c r="AV195" s="32"/>
      <c r="AW195" s="32"/>
      <c r="AX195" s="32"/>
      <c r="AY195" s="32"/>
      <c r="AZ195" s="31"/>
      <c r="BA195" s="30"/>
      <c r="BB195" s="29"/>
      <c r="BC195" s="29"/>
      <c r="BD195" s="29"/>
      <c r="BE195" s="28"/>
    </row>
    <row r="196" spans="1:57" ht="35.25" customHeight="1" thickBot="1">
      <c r="A196" s="443"/>
      <c r="B196" s="143"/>
      <c r="C196" s="444"/>
      <c r="D196" s="177"/>
      <c r="E196" s="177"/>
      <c r="F196" s="177"/>
      <c r="G196" s="177"/>
      <c r="H196" s="195" t="s">
        <v>171</v>
      </c>
      <c r="I196" s="60" t="s">
        <v>131</v>
      </c>
      <c r="J196" s="239"/>
      <c r="K196" s="203"/>
      <c r="L196" s="153"/>
      <c r="M196" s="181"/>
      <c r="N196" s="194"/>
      <c r="O196" s="177"/>
      <c r="P196" s="23" t="s">
        <v>153</v>
      </c>
      <c r="Q196" s="19" t="s">
        <v>154</v>
      </c>
      <c r="R196" s="52">
        <f>+IFERROR(VLOOKUP(Q196,[7]DATOS!$E$2:$F$17,2,FALSE),"")</f>
        <v>15</v>
      </c>
      <c r="S196" s="192"/>
      <c r="T196" s="192"/>
      <c r="U196" s="192"/>
      <c r="V196" s="192"/>
      <c r="W196" s="192"/>
      <c r="X196" s="192"/>
      <c r="Y196" s="177"/>
      <c r="Z196" s="192"/>
      <c r="AA196" s="177"/>
      <c r="AB196" s="171"/>
      <c r="AC196" s="171"/>
      <c r="AD196" s="171"/>
      <c r="AE196" s="177"/>
      <c r="AF196" s="53"/>
      <c r="AG196" s="177"/>
      <c r="AH196" s="153"/>
      <c r="AI196" s="153"/>
      <c r="AJ196" s="322"/>
      <c r="AK196" s="176"/>
      <c r="AL196" s="176"/>
      <c r="AM196" s="177"/>
      <c r="AN196" s="155"/>
      <c r="AO196" s="33"/>
      <c r="AP196" s="32"/>
      <c r="AQ196" s="32"/>
      <c r="AR196" s="32"/>
      <c r="AS196" s="32"/>
      <c r="AT196" s="32"/>
      <c r="AU196" s="32"/>
      <c r="AV196" s="32"/>
      <c r="AW196" s="32"/>
      <c r="AX196" s="32"/>
      <c r="AY196" s="32"/>
      <c r="AZ196" s="31"/>
      <c r="BA196" s="30"/>
      <c r="BB196" s="29"/>
      <c r="BC196" s="29"/>
      <c r="BD196" s="29"/>
      <c r="BE196" s="28"/>
    </row>
    <row r="197" spans="1:57" ht="35.25" customHeight="1" thickBot="1">
      <c r="A197" s="443"/>
      <c r="B197" s="143"/>
      <c r="C197" s="444"/>
      <c r="D197" s="177"/>
      <c r="E197" s="177"/>
      <c r="F197" s="177"/>
      <c r="G197" s="177"/>
      <c r="H197" s="195"/>
      <c r="I197" s="60" t="s">
        <v>131</v>
      </c>
      <c r="J197" s="239"/>
      <c r="K197" s="203"/>
      <c r="L197" s="153"/>
      <c r="M197" s="181"/>
      <c r="N197" s="194"/>
      <c r="O197" s="177"/>
      <c r="P197" s="23" t="s">
        <v>156</v>
      </c>
      <c r="Q197" s="19" t="s">
        <v>157</v>
      </c>
      <c r="R197" s="52">
        <f>+IFERROR(VLOOKUP(Q197,[7]DATOS!$E$2:$F$17,2,FALSE),"")</f>
        <v>15</v>
      </c>
      <c r="S197" s="192"/>
      <c r="T197" s="192"/>
      <c r="U197" s="192"/>
      <c r="V197" s="192"/>
      <c r="W197" s="192"/>
      <c r="X197" s="192"/>
      <c r="Y197" s="177"/>
      <c r="Z197" s="192"/>
      <c r="AA197" s="177"/>
      <c r="AB197" s="171"/>
      <c r="AC197" s="171"/>
      <c r="AD197" s="171"/>
      <c r="AE197" s="177"/>
      <c r="AF197" s="53"/>
      <c r="AG197" s="177"/>
      <c r="AH197" s="153"/>
      <c r="AI197" s="153"/>
      <c r="AJ197" s="322"/>
      <c r="AK197" s="176"/>
      <c r="AL197" s="176"/>
      <c r="AM197" s="177"/>
      <c r="AN197" s="155"/>
      <c r="AO197" s="33"/>
      <c r="AP197" s="32"/>
      <c r="AQ197" s="32"/>
      <c r="AR197" s="32"/>
      <c r="AS197" s="32"/>
      <c r="AT197" s="32"/>
      <c r="AU197" s="32"/>
      <c r="AV197" s="32"/>
      <c r="AW197" s="32"/>
      <c r="AX197" s="32"/>
      <c r="AY197" s="32"/>
      <c r="AZ197" s="31"/>
      <c r="BA197" s="30"/>
      <c r="BB197" s="29"/>
      <c r="BC197" s="29"/>
      <c r="BD197" s="29"/>
      <c r="BE197" s="28"/>
    </row>
    <row r="198" spans="1:57" ht="35.25" customHeight="1" thickBot="1">
      <c r="A198" s="443"/>
      <c r="B198" s="143"/>
      <c r="C198" s="444"/>
      <c r="D198" s="177"/>
      <c r="E198" s="177"/>
      <c r="F198" s="177"/>
      <c r="G198" s="177"/>
      <c r="H198" s="195"/>
      <c r="I198" s="60" t="s">
        <v>131</v>
      </c>
      <c r="J198" s="239"/>
      <c r="K198" s="203"/>
      <c r="L198" s="153"/>
      <c r="M198" s="181"/>
      <c r="N198" s="194"/>
      <c r="O198" s="177"/>
      <c r="P198" s="23" t="s">
        <v>159</v>
      </c>
      <c r="Q198" s="19" t="s">
        <v>160</v>
      </c>
      <c r="R198" s="52">
        <f>+IFERROR(VLOOKUP(Q198,[7]DATOS!$E$2:$F$17,2,FALSE),"")</f>
        <v>15</v>
      </c>
      <c r="S198" s="192"/>
      <c r="T198" s="192"/>
      <c r="U198" s="192"/>
      <c r="V198" s="192"/>
      <c r="W198" s="192"/>
      <c r="X198" s="192"/>
      <c r="Y198" s="177"/>
      <c r="Z198" s="192"/>
      <c r="AA198" s="177"/>
      <c r="AB198" s="171"/>
      <c r="AC198" s="171"/>
      <c r="AD198" s="171"/>
      <c r="AE198" s="177"/>
      <c r="AF198" s="53"/>
      <c r="AG198" s="177"/>
      <c r="AH198" s="153"/>
      <c r="AI198" s="153"/>
      <c r="AJ198" s="322"/>
      <c r="AK198" s="176"/>
      <c r="AL198" s="176"/>
      <c r="AM198" s="177"/>
      <c r="AN198" s="155"/>
      <c r="AO198" s="33"/>
      <c r="AP198" s="32"/>
      <c r="AQ198" s="32"/>
      <c r="AR198" s="32"/>
      <c r="AS198" s="32"/>
      <c r="AT198" s="32"/>
      <c r="AU198" s="32"/>
      <c r="AV198" s="32"/>
      <c r="AW198" s="32"/>
      <c r="AX198" s="32"/>
      <c r="AY198" s="32"/>
      <c r="AZ198" s="31"/>
      <c r="BA198" s="30"/>
      <c r="BB198" s="29"/>
      <c r="BC198" s="29"/>
      <c r="BD198" s="29"/>
      <c r="BE198" s="28"/>
    </row>
    <row r="199" spans="1:57" ht="54.75" customHeight="1" thickBot="1">
      <c r="A199" s="443"/>
      <c r="B199" s="143"/>
      <c r="C199" s="444"/>
      <c r="D199" s="177"/>
      <c r="E199" s="177"/>
      <c r="F199" s="177"/>
      <c r="G199" s="177"/>
      <c r="H199" s="195" t="s">
        <v>172</v>
      </c>
      <c r="I199" s="60" t="s">
        <v>131</v>
      </c>
      <c r="J199" s="239"/>
      <c r="K199" s="203"/>
      <c r="L199" s="153"/>
      <c r="M199" s="181"/>
      <c r="N199" s="194"/>
      <c r="O199" s="177"/>
      <c r="P199" s="23" t="s">
        <v>162</v>
      </c>
      <c r="Q199" s="23" t="s">
        <v>163</v>
      </c>
      <c r="R199" s="52">
        <f>+IFERROR(VLOOKUP(Q199,[7]DATOS!$E$2:$F$17,2,FALSE),"")</f>
        <v>10</v>
      </c>
      <c r="S199" s="192"/>
      <c r="T199" s="192"/>
      <c r="U199" s="192"/>
      <c r="V199" s="192"/>
      <c r="W199" s="192"/>
      <c r="X199" s="192"/>
      <c r="Y199" s="177"/>
      <c r="Z199" s="192"/>
      <c r="AA199" s="177"/>
      <c r="AB199" s="171"/>
      <c r="AC199" s="171"/>
      <c r="AD199" s="171"/>
      <c r="AE199" s="177"/>
      <c r="AF199" s="53"/>
      <c r="AG199" s="177"/>
      <c r="AH199" s="153"/>
      <c r="AI199" s="153"/>
      <c r="AJ199" s="322"/>
      <c r="AK199" s="176"/>
      <c r="AL199" s="176"/>
      <c r="AM199" s="177"/>
      <c r="AN199" s="155"/>
      <c r="AO199" s="33"/>
      <c r="AP199" s="32"/>
      <c r="AQ199" s="32"/>
      <c r="AR199" s="32"/>
      <c r="AS199" s="32"/>
      <c r="AT199" s="32"/>
      <c r="AU199" s="32"/>
      <c r="AV199" s="32"/>
      <c r="AW199" s="32"/>
      <c r="AX199" s="32"/>
      <c r="AY199" s="32"/>
      <c r="AZ199" s="31"/>
      <c r="BA199" s="30"/>
      <c r="BB199" s="29"/>
      <c r="BC199" s="29"/>
      <c r="BD199" s="29"/>
      <c r="BE199" s="28"/>
    </row>
    <row r="200" spans="1:57" ht="54.75" customHeight="1" thickBot="1">
      <c r="A200" s="443"/>
      <c r="B200" s="143"/>
      <c r="C200" s="444"/>
      <c r="D200" s="177"/>
      <c r="E200" s="177"/>
      <c r="F200" s="177"/>
      <c r="G200" s="177"/>
      <c r="H200" s="195"/>
      <c r="I200" s="60" t="s">
        <v>131</v>
      </c>
      <c r="J200" s="239"/>
      <c r="K200" s="203"/>
      <c r="L200" s="153"/>
      <c r="M200" s="181"/>
      <c r="N200" s="194" t="s">
        <v>264</v>
      </c>
      <c r="O200" s="177" t="s">
        <v>133</v>
      </c>
      <c r="P200" s="23" t="s">
        <v>134</v>
      </c>
      <c r="Q200" s="19" t="s">
        <v>135</v>
      </c>
      <c r="R200" s="52">
        <f>+IFERROR(VLOOKUP(Q200,[8]DATOS!$E$2:$F$17,2,FALSE),"")</f>
        <v>15</v>
      </c>
      <c r="S200" s="192">
        <f>SUM(R200:R206)</f>
        <v>100</v>
      </c>
      <c r="T200" s="192" t="str">
        <f>+IF(AND(S200&lt;=100,S200&gt;=96),"Fuerte",IF(AND(S200&lt;=95,S200&gt;=86),"Moderado",IF(AND(S200&lt;=85,J200&gt;=0),"Débil"," ")))</f>
        <v>Fuerte</v>
      </c>
      <c r="U200" s="192" t="s">
        <v>136</v>
      </c>
      <c r="V200" s="192"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192">
        <f>IF(V200="Fuerte",100,IF(V200="Moderado",50,IF(V200="Débil",0)))</f>
        <v>100</v>
      </c>
      <c r="X200" s="192"/>
      <c r="Y200" s="177" t="s">
        <v>265</v>
      </c>
      <c r="Z200" s="192" t="s">
        <v>190</v>
      </c>
      <c r="AA200" s="171" t="s">
        <v>266</v>
      </c>
      <c r="AB200" s="171"/>
      <c r="AC200" s="171"/>
      <c r="AD200" s="171"/>
      <c r="AE200" s="177"/>
      <c r="AF200" s="53"/>
      <c r="AG200" s="177"/>
      <c r="AH200" s="153"/>
      <c r="AI200" s="153"/>
      <c r="AJ200" s="183" t="s">
        <v>267</v>
      </c>
      <c r="AK200" s="176">
        <v>43466</v>
      </c>
      <c r="AL200" s="176">
        <v>43830</v>
      </c>
      <c r="AM200" s="183" t="s">
        <v>265</v>
      </c>
      <c r="AN200" s="475" t="s">
        <v>268</v>
      </c>
      <c r="AO200" s="33"/>
      <c r="AP200" s="32"/>
      <c r="AQ200" s="32"/>
      <c r="AR200" s="32"/>
      <c r="AS200" s="32"/>
      <c r="AT200" s="32"/>
      <c r="AU200" s="32"/>
      <c r="AV200" s="32"/>
      <c r="AW200" s="32"/>
      <c r="AX200" s="32"/>
      <c r="AY200" s="32"/>
      <c r="AZ200" s="31"/>
      <c r="BA200" s="30"/>
      <c r="BB200" s="29"/>
      <c r="BC200" s="29"/>
      <c r="BD200" s="29"/>
      <c r="BE200" s="28"/>
    </row>
    <row r="201" spans="1:57" ht="54.75" customHeight="1" thickBot="1">
      <c r="A201" s="443"/>
      <c r="B201" s="143"/>
      <c r="C201" s="444"/>
      <c r="D201" s="177"/>
      <c r="E201" s="177"/>
      <c r="F201" s="177"/>
      <c r="G201" s="177"/>
      <c r="H201" s="195"/>
      <c r="I201" s="60" t="s">
        <v>131</v>
      </c>
      <c r="J201" s="239"/>
      <c r="K201" s="203"/>
      <c r="L201" s="153"/>
      <c r="M201" s="181"/>
      <c r="N201" s="194"/>
      <c r="O201" s="177"/>
      <c r="P201" s="23" t="s">
        <v>146</v>
      </c>
      <c r="Q201" s="19" t="s">
        <v>147</v>
      </c>
      <c r="R201" s="52">
        <f>+IFERROR(VLOOKUP(Q201,[8]DATOS!$E$2:$F$17,2,FALSE),"")</f>
        <v>15</v>
      </c>
      <c r="S201" s="192"/>
      <c r="T201" s="192"/>
      <c r="U201" s="192"/>
      <c r="V201" s="192"/>
      <c r="W201" s="192"/>
      <c r="X201" s="192"/>
      <c r="Y201" s="177"/>
      <c r="Z201" s="192"/>
      <c r="AA201" s="171"/>
      <c r="AB201" s="171"/>
      <c r="AC201" s="171"/>
      <c r="AD201" s="171"/>
      <c r="AE201" s="177"/>
      <c r="AF201" s="53"/>
      <c r="AG201" s="177"/>
      <c r="AH201" s="153"/>
      <c r="AI201" s="153"/>
      <c r="AJ201" s="183"/>
      <c r="AK201" s="176"/>
      <c r="AL201" s="176"/>
      <c r="AM201" s="183"/>
      <c r="AN201" s="475"/>
      <c r="AO201" s="33"/>
      <c r="AP201" s="32"/>
      <c r="AQ201" s="32"/>
      <c r="AR201" s="32"/>
      <c r="AS201" s="32"/>
      <c r="AT201" s="32"/>
      <c r="AU201" s="32"/>
      <c r="AV201" s="32"/>
      <c r="AW201" s="32"/>
      <c r="AX201" s="32"/>
      <c r="AY201" s="32"/>
      <c r="AZ201" s="31"/>
      <c r="BA201" s="30"/>
      <c r="BB201" s="29"/>
      <c r="BC201" s="29"/>
      <c r="BD201" s="29"/>
      <c r="BE201" s="28"/>
    </row>
    <row r="202" spans="1:57" ht="54.75" customHeight="1" thickBot="1">
      <c r="A202" s="443"/>
      <c r="B202" s="143"/>
      <c r="C202" s="444"/>
      <c r="D202" s="177"/>
      <c r="E202" s="177"/>
      <c r="F202" s="177"/>
      <c r="G202" s="177"/>
      <c r="H202" s="195"/>
      <c r="I202" s="60" t="s">
        <v>131</v>
      </c>
      <c r="J202" s="239"/>
      <c r="K202" s="203"/>
      <c r="L202" s="153"/>
      <c r="M202" s="181"/>
      <c r="N202" s="194"/>
      <c r="O202" s="177"/>
      <c r="P202" s="23" t="s">
        <v>149</v>
      </c>
      <c r="Q202" s="19" t="s">
        <v>150</v>
      </c>
      <c r="R202" s="52">
        <f>+IFERROR(VLOOKUP(Q202,[8]DATOS!$E$2:$F$17,2,FALSE),"")</f>
        <v>15</v>
      </c>
      <c r="S202" s="192"/>
      <c r="T202" s="192"/>
      <c r="U202" s="192"/>
      <c r="V202" s="192"/>
      <c r="W202" s="192"/>
      <c r="X202" s="192"/>
      <c r="Y202" s="177"/>
      <c r="Z202" s="192"/>
      <c r="AA202" s="171"/>
      <c r="AB202" s="171"/>
      <c r="AC202" s="171"/>
      <c r="AD202" s="171"/>
      <c r="AE202" s="177"/>
      <c r="AF202" s="53"/>
      <c r="AG202" s="177"/>
      <c r="AH202" s="153"/>
      <c r="AI202" s="153"/>
      <c r="AJ202" s="183"/>
      <c r="AK202" s="176"/>
      <c r="AL202" s="176"/>
      <c r="AM202" s="183"/>
      <c r="AN202" s="475"/>
      <c r="AO202" s="33"/>
      <c r="AP202" s="32"/>
      <c r="AQ202" s="32"/>
      <c r="AR202" s="32"/>
      <c r="AS202" s="32"/>
      <c r="AT202" s="32"/>
      <c r="AU202" s="32"/>
      <c r="AV202" s="32"/>
      <c r="AW202" s="32"/>
      <c r="AX202" s="32"/>
      <c r="AY202" s="32"/>
      <c r="AZ202" s="31"/>
      <c r="BA202" s="30"/>
      <c r="BB202" s="29"/>
      <c r="BC202" s="29"/>
      <c r="BD202" s="29"/>
      <c r="BE202" s="28"/>
    </row>
    <row r="203" spans="1:57" ht="54.75" customHeight="1" thickBot="1">
      <c r="A203" s="443"/>
      <c r="B203" s="143"/>
      <c r="C203" s="444"/>
      <c r="D203" s="177"/>
      <c r="E203" s="177"/>
      <c r="F203" s="177"/>
      <c r="G203" s="177"/>
      <c r="H203" s="195"/>
      <c r="I203" s="60" t="s">
        <v>131</v>
      </c>
      <c r="J203" s="239"/>
      <c r="K203" s="203"/>
      <c r="L203" s="153"/>
      <c r="M203" s="181"/>
      <c r="N203" s="194"/>
      <c r="O203" s="177"/>
      <c r="P203" s="23" t="s">
        <v>153</v>
      </c>
      <c r="Q203" s="19" t="s">
        <v>154</v>
      </c>
      <c r="R203" s="52">
        <f>+IFERROR(VLOOKUP(Q203,[8]DATOS!$E$2:$F$17,2,FALSE),"")</f>
        <v>15</v>
      </c>
      <c r="S203" s="192"/>
      <c r="T203" s="192"/>
      <c r="U203" s="192"/>
      <c r="V203" s="192"/>
      <c r="W203" s="192"/>
      <c r="X203" s="192"/>
      <c r="Y203" s="177"/>
      <c r="Z203" s="192"/>
      <c r="AA203" s="171"/>
      <c r="AB203" s="171"/>
      <c r="AC203" s="171"/>
      <c r="AD203" s="171"/>
      <c r="AE203" s="177"/>
      <c r="AF203" s="53"/>
      <c r="AG203" s="177"/>
      <c r="AH203" s="153"/>
      <c r="AI203" s="153"/>
      <c r="AJ203" s="183"/>
      <c r="AK203" s="176"/>
      <c r="AL203" s="176"/>
      <c r="AM203" s="183"/>
      <c r="AN203" s="475"/>
      <c r="AO203" s="33"/>
      <c r="AP203" s="32"/>
      <c r="AQ203" s="32"/>
      <c r="AR203" s="32"/>
      <c r="AS203" s="32"/>
      <c r="AT203" s="32"/>
      <c r="AU203" s="32"/>
      <c r="AV203" s="32"/>
      <c r="AW203" s="32"/>
      <c r="AX203" s="32"/>
      <c r="AY203" s="32"/>
      <c r="AZ203" s="31"/>
      <c r="BA203" s="30"/>
      <c r="BB203" s="29"/>
      <c r="BC203" s="29"/>
      <c r="BD203" s="29"/>
      <c r="BE203" s="28"/>
    </row>
    <row r="204" spans="1:57" ht="54.75" customHeight="1" thickBot="1">
      <c r="A204" s="443"/>
      <c r="B204" s="143"/>
      <c r="C204" s="444"/>
      <c r="D204" s="177"/>
      <c r="E204" s="177"/>
      <c r="F204" s="177"/>
      <c r="G204" s="177"/>
      <c r="H204" s="195"/>
      <c r="I204" s="60" t="s">
        <v>131</v>
      </c>
      <c r="J204" s="239"/>
      <c r="K204" s="203"/>
      <c r="L204" s="153"/>
      <c r="M204" s="181"/>
      <c r="N204" s="194"/>
      <c r="O204" s="177"/>
      <c r="P204" s="23" t="s">
        <v>156</v>
      </c>
      <c r="Q204" s="19" t="s">
        <v>157</v>
      </c>
      <c r="R204" s="52">
        <f>+IFERROR(VLOOKUP(Q204,[8]DATOS!$E$2:$F$17,2,FALSE),"")</f>
        <v>15</v>
      </c>
      <c r="S204" s="192"/>
      <c r="T204" s="192"/>
      <c r="U204" s="192"/>
      <c r="V204" s="192"/>
      <c r="W204" s="192"/>
      <c r="X204" s="192"/>
      <c r="Y204" s="177"/>
      <c r="Z204" s="192"/>
      <c r="AA204" s="171"/>
      <c r="AB204" s="171"/>
      <c r="AC204" s="171"/>
      <c r="AD204" s="171"/>
      <c r="AE204" s="177"/>
      <c r="AF204" s="53"/>
      <c r="AG204" s="177"/>
      <c r="AH204" s="153"/>
      <c r="AI204" s="153"/>
      <c r="AJ204" s="183"/>
      <c r="AK204" s="176"/>
      <c r="AL204" s="176"/>
      <c r="AM204" s="183"/>
      <c r="AN204" s="475"/>
      <c r="AO204" s="33"/>
      <c r="AP204" s="32"/>
      <c r="AQ204" s="32"/>
      <c r="AR204" s="32"/>
      <c r="AS204" s="32"/>
      <c r="AT204" s="32"/>
      <c r="AU204" s="32"/>
      <c r="AV204" s="32"/>
      <c r="AW204" s="32"/>
      <c r="AX204" s="32"/>
      <c r="AY204" s="32"/>
      <c r="AZ204" s="31"/>
      <c r="BA204" s="30"/>
      <c r="BB204" s="29"/>
      <c r="BC204" s="29"/>
      <c r="BD204" s="29"/>
      <c r="BE204" s="28"/>
    </row>
    <row r="205" spans="1:57" ht="54.75" customHeight="1" thickBot="1">
      <c r="A205" s="443"/>
      <c r="B205" s="143"/>
      <c r="C205" s="444"/>
      <c r="D205" s="177"/>
      <c r="E205" s="177"/>
      <c r="F205" s="177"/>
      <c r="G205" s="177"/>
      <c r="H205" s="195"/>
      <c r="I205" s="60" t="s">
        <v>131</v>
      </c>
      <c r="J205" s="239"/>
      <c r="K205" s="203"/>
      <c r="L205" s="153"/>
      <c r="M205" s="181"/>
      <c r="N205" s="194"/>
      <c r="O205" s="177"/>
      <c r="P205" s="23" t="s">
        <v>159</v>
      </c>
      <c r="Q205" s="19" t="s">
        <v>160</v>
      </c>
      <c r="R205" s="52">
        <f>+IFERROR(VLOOKUP(Q205,[8]DATOS!$E$2:$F$17,2,FALSE),"")</f>
        <v>15</v>
      </c>
      <c r="S205" s="192"/>
      <c r="T205" s="192"/>
      <c r="U205" s="192"/>
      <c r="V205" s="192"/>
      <c r="W205" s="192"/>
      <c r="X205" s="192"/>
      <c r="Y205" s="177"/>
      <c r="Z205" s="192"/>
      <c r="AA205" s="171"/>
      <c r="AB205" s="171"/>
      <c r="AC205" s="171"/>
      <c r="AD205" s="171"/>
      <c r="AE205" s="177"/>
      <c r="AF205" s="53"/>
      <c r="AG205" s="177"/>
      <c r="AH205" s="153"/>
      <c r="AI205" s="153"/>
      <c r="AJ205" s="183"/>
      <c r="AK205" s="176"/>
      <c r="AL205" s="176"/>
      <c r="AM205" s="183"/>
      <c r="AN205" s="475"/>
      <c r="AO205" s="33"/>
      <c r="AP205" s="32"/>
      <c r="AQ205" s="32"/>
      <c r="AR205" s="32"/>
      <c r="AS205" s="32"/>
      <c r="AT205" s="32"/>
      <c r="AU205" s="32"/>
      <c r="AV205" s="32"/>
      <c r="AW205" s="32"/>
      <c r="AX205" s="32"/>
      <c r="AY205" s="32"/>
      <c r="AZ205" s="31"/>
      <c r="BA205" s="30"/>
      <c r="BB205" s="29"/>
      <c r="BC205" s="29"/>
      <c r="BD205" s="29"/>
      <c r="BE205" s="28"/>
    </row>
    <row r="206" spans="1:57" ht="54.75" customHeight="1" thickBot="1">
      <c r="A206" s="443"/>
      <c r="B206" s="143"/>
      <c r="C206" s="444"/>
      <c r="D206" s="177"/>
      <c r="E206" s="177"/>
      <c r="F206" s="177"/>
      <c r="G206" s="177"/>
      <c r="H206" s="195"/>
      <c r="I206" s="60" t="s">
        <v>131</v>
      </c>
      <c r="J206" s="239"/>
      <c r="K206" s="203"/>
      <c r="L206" s="153"/>
      <c r="M206" s="181"/>
      <c r="N206" s="194"/>
      <c r="O206" s="177"/>
      <c r="P206" s="23" t="s">
        <v>162</v>
      </c>
      <c r="Q206" s="23" t="s">
        <v>163</v>
      </c>
      <c r="R206" s="52">
        <f>+IFERROR(VLOOKUP(Q206,[8]DATOS!$E$2:$F$17,2,FALSE),"")</f>
        <v>10</v>
      </c>
      <c r="S206" s="192"/>
      <c r="T206" s="192"/>
      <c r="U206" s="192"/>
      <c r="V206" s="192"/>
      <c r="W206" s="192"/>
      <c r="X206" s="192"/>
      <c r="Y206" s="177"/>
      <c r="Z206" s="192"/>
      <c r="AA206" s="171"/>
      <c r="AB206" s="171"/>
      <c r="AC206" s="171"/>
      <c r="AD206" s="171"/>
      <c r="AE206" s="177"/>
      <c r="AF206" s="53"/>
      <c r="AG206" s="177"/>
      <c r="AH206" s="153"/>
      <c r="AI206" s="153"/>
      <c r="AJ206" s="183"/>
      <c r="AK206" s="176"/>
      <c r="AL206" s="176"/>
      <c r="AM206" s="183"/>
      <c r="AN206" s="475"/>
      <c r="AO206" s="33"/>
      <c r="AP206" s="32"/>
      <c r="AQ206" s="32"/>
      <c r="AR206" s="32"/>
      <c r="AS206" s="32"/>
      <c r="AT206" s="32"/>
      <c r="AU206" s="32"/>
      <c r="AV206" s="32"/>
      <c r="AW206" s="32"/>
      <c r="AX206" s="32"/>
      <c r="AY206" s="32"/>
      <c r="AZ206" s="31"/>
      <c r="BA206" s="30"/>
      <c r="BB206" s="29"/>
      <c r="BC206" s="29"/>
      <c r="BD206" s="29"/>
      <c r="BE206" s="28"/>
    </row>
    <row r="207" spans="1:57" ht="48" customHeight="1" thickBot="1">
      <c r="A207" s="443"/>
      <c r="B207" s="143"/>
      <c r="C207" s="444"/>
      <c r="D207" s="177"/>
      <c r="E207" s="177"/>
      <c r="F207" s="177"/>
      <c r="G207" s="177"/>
      <c r="H207" s="195"/>
      <c r="I207" s="60" t="s">
        <v>131</v>
      </c>
      <c r="J207" s="239"/>
      <c r="K207" s="203"/>
      <c r="L207" s="153"/>
      <c r="M207" s="181"/>
      <c r="N207" s="194" t="s">
        <v>269</v>
      </c>
      <c r="O207" s="177" t="s">
        <v>133</v>
      </c>
      <c r="P207" s="23" t="s">
        <v>134</v>
      </c>
      <c r="Q207" s="19" t="s">
        <v>135</v>
      </c>
      <c r="R207" s="52">
        <f>+IFERROR(VLOOKUP(Q207,[7]DATOS!$E$2:$F$17,2,FALSE),"")</f>
        <v>15</v>
      </c>
      <c r="S207" s="192">
        <f>SUM(R207:R213)</f>
        <v>100</v>
      </c>
      <c r="T207" s="192" t="str">
        <f>+IF(AND(S207&lt;=100,S207&gt;=96),"Fuerte",IF(AND(S207&lt;=95,S207&gt;=86),"Moderado",IF(AND(S207&lt;=85,J207&gt;=0),"Débil"," ")))</f>
        <v>Fuerte</v>
      </c>
      <c r="U207" s="192" t="s">
        <v>136</v>
      </c>
      <c r="V207" s="192"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192">
        <f>IF(V207="Fuerte",100,IF(V207="Moderado",50,IF(V207="Débil",0)))</f>
        <v>100</v>
      </c>
      <c r="X207" s="192"/>
      <c r="Y207" s="177" t="s">
        <v>270</v>
      </c>
      <c r="Z207" s="192" t="s">
        <v>254</v>
      </c>
      <c r="AA207" s="177" t="s">
        <v>271</v>
      </c>
      <c r="AB207" s="171"/>
      <c r="AC207" s="171"/>
      <c r="AD207" s="171"/>
      <c r="AE207" s="177"/>
      <c r="AF207" s="53"/>
      <c r="AG207" s="177"/>
      <c r="AH207" s="153"/>
      <c r="AI207" s="153"/>
      <c r="AJ207" s="183" t="s">
        <v>272</v>
      </c>
      <c r="AK207" s="176">
        <v>43497</v>
      </c>
      <c r="AL207" s="176">
        <v>43830</v>
      </c>
      <c r="AM207" s="177" t="s">
        <v>273</v>
      </c>
      <c r="AN207" s="155" t="s">
        <v>274</v>
      </c>
      <c r="AO207" s="33"/>
      <c r="AP207" s="32"/>
      <c r="AQ207" s="32"/>
      <c r="AR207" s="32"/>
      <c r="AS207" s="32"/>
      <c r="AT207" s="32"/>
      <c r="AU207" s="32"/>
      <c r="AV207" s="32"/>
      <c r="AW207" s="32"/>
      <c r="AX207" s="32"/>
      <c r="AY207" s="32"/>
      <c r="AZ207" s="31"/>
      <c r="BA207" s="30"/>
      <c r="BB207" s="29"/>
      <c r="BC207" s="29"/>
      <c r="BD207" s="29"/>
      <c r="BE207" s="28"/>
    </row>
    <row r="208" spans="1:57" ht="48" customHeight="1" thickBot="1">
      <c r="A208" s="443"/>
      <c r="B208" s="143"/>
      <c r="C208" s="444"/>
      <c r="D208" s="177"/>
      <c r="E208" s="177"/>
      <c r="F208" s="177"/>
      <c r="G208" s="177"/>
      <c r="H208" s="195" t="s">
        <v>173</v>
      </c>
      <c r="I208" s="60" t="s">
        <v>131</v>
      </c>
      <c r="J208" s="239"/>
      <c r="K208" s="203"/>
      <c r="L208" s="153"/>
      <c r="M208" s="181"/>
      <c r="N208" s="194"/>
      <c r="O208" s="177"/>
      <c r="P208" s="23" t="s">
        <v>146</v>
      </c>
      <c r="Q208" s="19" t="s">
        <v>147</v>
      </c>
      <c r="R208" s="52">
        <f>+IFERROR(VLOOKUP(Q208,[7]DATOS!$E$2:$F$17,2,FALSE),"")</f>
        <v>15</v>
      </c>
      <c r="S208" s="192"/>
      <c r="T208" s="192"/>
      <c r="U208" s="192"/>
      <c r="V208" s="192"/>
      <c r="W208" s="192"/>
      <c r="X208" s="192"/>
      <c r="Y208" s="177"/>
      <c r="Z208" s="192"/>
      <c r="AA208" s="177"/>
      <c r="AB208" s="171"/>
      <c r="AC208" s="171"/>
      <c r="AD208" s="171"/>
      <c r="AE208" s="177"/>
      <c r="AF208" s="53"/>
      <c r="AG208" s="177"/>
      <c r="AH208" s="153"/>
      <c r="AI208" s="153"/>
      <c r="AJ208" s="322"/>
      <c r="AK208" s="176"/>
      <c r="AL208" s="176"/>
      <c r="AM208" s="177"/>
      <c r="AN208" s="155"/>
      <c r="AO208" s="33"/>
      <c r="AP208" s="32"/>
      <c r="AQ208" s="32"/>
      <c r="AR208" s="32"/>
      <c r="AS208" s="32"/>
      <c r="AT208" s="32"/>
      <c r="AU208" s="32"/>
      <c r="AV208" s="32"/>
      <c r="AW208" s="32"/>
      <c r="AX208" s="32"/>
      <c r="AY208" s="32"/>
      <c r="AZ208" s="31"/>
      <c r="BA208" s="30"/>
      <c r="BB208" s="29"/>
      <c r="BC208" s="29"/>
      <c r="BD208" s="29"/>
      <c r="BE208" s="28"/>
    </row>
    <row r="209" spans="1:57" ht="48" customHeight="1" thickBot="1">
      <c r="A209" s="443"/>
      <c r="B209" s="143"/>
      <c r="C209" s="444"/>
      <c r="D209" s="177"/>
      <c r="E209" s="177"/>
      <c r="F209" s="177"/>
      <c r="G209" s="177"/>
      <c r="H209" s="195"/>
      <c r="I209" s="60" t="s">
        <v>131</v>
      </c>
      <c r="J209" s="239"/>
      <c r="K209" s="203"/>
      <c r="L209" s="153"/>
      <c r="M209" s="181"/>
      <c r="N209" s="194"/>
      <c r="O209" s="177"/>
      <c r="P209" s="23" t="s">
        <v>149</v>
      </c>
      <c r="Q209" s="19" t="s">
        <v>150</v>
      </c>
      <c r="R209" s="52">
        <f>+IFERROR(VLOOKUP(Q209,[7]DATOS!$E$2:$F$17,2,FALSE),"")</f>
        <v>15</v>
      </c>
      <c r="S209" s="192"/>
      <c r="T209" s="192"/>
      <c r="U209" s="192"/>
      <c r="V209" s="192"/>
      <c r="W209" s="192"/>
      <c r="X209" s="192"/>
      <c r="Y209" s="177"/>
      <c r="Z209" s="192"/>
      <c r="AA209" s="177"/>
      <c r="AB209" s="171"/>
      <c r="AC209" s="171"/>
      <c r="AD209" s="171"/>
      <c r="AE209" s="177"/>
      <c r="AF209" s="53"/>
      <c r="AG209" s="177"/>
      <c r="AH209" s="153"/>
      <c r="AI209" s="153"/>
      <c r="AJ209" s="322"/>
      <c r="AK209" s="176"/>
      <c r="AL209" s="176"/>
      <c r="AM209" s="177"/>
      <c r="AN209" s="155"/>
      <c r="AO209" s="33"/>
      <c r="AP209" s="32"/>
      <c r="AQ209" s="32"/>
      <c r="AR209" s="32"/>
      <c r="AS209" s="32"/>
      <c r="AT209" s="32"/>
      <c r="AU209" s="32"/>
      <c r="AV209" s="32"/>
      <c r="AW209" s="32"/>
      <c r="AX209" s="32"/>
      <c r="AY209" s="32"/>
      <c r="AZ209" s="31"/>
      <c r="BA209" s="30"/>
      <c r="BB209" s="29"/>
      <c r="BC209" s="29"/>
      <c r="BD209" s="29"/>
      <c r="BE209" s="28"/>
    </row>
    <row r="210" spans="1:57" ht="48" customHeight="1" thickBot="1">
      <c r="A210" s="443"/>
      <c r="B210" s="143"/>
      <c r="C210" s="444"/>
      <c r="D210" s="177"/>
      <c r="E210" s="177"/>
      <c r="F210" s="177"/>
      <c r="G210" s="177"/>
      <c r="H210" s="195" t="s">
        <v>174</v>
      </c>
      <c r="I210" s="60" t="s">
        <v>131</v>
      </c>
      <c r="J210" s="239"/>
      <c r="K210" s="203"/>
      <c r="L210" s="153"/>
      <c r="M210" s="181"/>
      <c r="N210" s="194"/>
      <c r="O210" s="177"/>
      <c r="P210" s="23" t="s">
        <v>153</v>
      </c>
      <c r="Q210" s="19" t="s">
        <v>154</v>
      </c>
      <c r="R210" s="52">
        <f>+IFERROR(VLOOKUP(Q210,[7]DATOS!$E$2:$F$17,2,FALSE),"")</f>
        <v>15</v>
      </c>
      <c r="S210" s="192"/>
      <c r="T210" s="192"/>
      <c r="U210" s="192"/>
      <c r="V210" s="192"/>
      <c r="W210" s="192"/>
      <c r="X210" s="192"/>
      <c r="Y210" s="177"/>
      <c r="Z210" s="192"/>
      <c r="AA210" s="177"/>
      <c r="AB210" s="171"/>
      <c r="AC210" s="171"/>
      <c r="AD210" s="171"/>
      <c r="AE210" s="177"/>
      <c r="AF210" s="53"/>
      <c r="AG210" s="177"/>
      <c r="AH210" s="153"/>
      <c r="AI210" s="153"/>
      <c r="AJ210" s="322"/>
      <c r="AK210" s="176"/>
      <c r="AL210" s="176"/>
      <c r="AM210" s="177"/>
      <c r="AN210" s="155"/>
      <c r="AO210" s="33"/>
      <c r="AP210" s="32"/>
      <c r="AQ210" s="32"/>
      <c r="AR210" s="32"/>
      <c r="AS210" s="32"/>
      <c r="AT210" s="32"/>
      <c r="AU210" s="32"/>
      <c r="AV210" s="32"/>
      <c r="AW210" s="32"/>
      <c r="AX210" s="32"/>
      <c r="AY210" s="32"/>
      <c r="AZ210" s="31"/>
      <c r="BA210" s="30"/>
      <c r="BB210" s="29"/>
      <c r="BC210" s="29"/>
      <c r="BD210" s="29"/>
      <c r="BE210" s="28"/>
    </row>
    <row r="211" spans="1:57" ht="48" customHeight="1" thickBot="1">
      <c r="A211" s="443"/>
      <c r="B211" s="143"/>
      <c r="C211" s="444"/>
      <c r="D211" s="177"/>
      <c r="E211" s="177"/>
      <c r="F211" s="177"/>
      <c r="G211" s="177"/>
      <c r="H211" s="195"/>
      <c r="I211" s="60" t="s">
        <v>131</v>
      </c>
      <c r="J211" s="239"/>
      <c r="K211" s="203"/>
      <c r="L211" s="153"/>
      <c r="M211" s="181"/>
      <c r="N211" s="194"/>
      <c r="O211" s="177"/>
      <c r="P211" s="23" t="s">
        <v>156</v>
      </c>
      <c r="Q211" s="19" t="s">
        <v>157</v>
      </c>
      <c r="R211" s="52">
        <f>+IFERROR(VLOOKUP(Q211,[7]DATOS!$E$2:$F$17,2,FALSE),"")</f>
        <v>15</v>
      </c>
      <c r="S211" s="192"/>
      <c r="T211" s="192"/>
      <c r="U211" s="192"/>
      <c r="V211" s="192"/>
      <c r="W211" s="192"/>
      <c r="X211" s="192"/>
      <c r="Y211" s="177"/>
      <c r="Z211" s="192"/>
      <c r="AA211" s="177"/>
      <c r="AB211" s="171"/>
      <c r="AC211" s="171"/>
      <c r="AD211" s="171"/>
      <c r="AE211" s="177"/>
      <c r="AF211" s="53"/>
      <c r="AG211" s="177"/>
      <c r="AH211" s="153"/>
      <c r="AI211" s="153"/>
      <c r="AJ211" s="322"/>
      <c r="AK211" s="176"/>
      <c r="AL211" s="176"/>
      <c r="AM211" s="177"/>
      <c r="AN211" s="155"/>
      <c r="AO211" s="33"/>
      <c r="AP211" s="32"/>
      <c r="AQ211" s="32"/>
      <c r="AR211" s="32"/>
      <c r="AS211" s="32"/>
      <c r="AT211" s="32"/>
      <c r="AU211" s="32"/>
      <c r="AV211" s="32"/>
      <c r="AW211" s="32"/>
      <c r="AX211" s="32"/>
      <c r="AY211" s="32"/>
      <c r="AZ211" s="31"/>
      <c r="BA211" s="30"/>
      <c r="BB211" s="29"/>
      <c r="BC211" s="29"/>
      <c r="BD211" s="29"/>
      <c r="BE211" s="28"/>
    </row>
    <row r="212" spans="1:57" ht="48" customHeight="1" thickBot="1">
      <c r="A212" s="443"/>
      <c r="B212" s="143"/>
      <c r="C212" s="444"/>
      <c r="D212" s="177"/>
      <c r="E212" s="177"/>
      <c r="F212" s="177"/>
      <c r="G212" s="177"/>
      <c r="H212" s="195" t="s">
        <v>175</v>
      </c>
      <c r="I212" s="60" t="s">
        <v>131</v>
      </c>
      <c r="J212" s="239"/>
      <c r="K212" s="203"/>
      <c r="L212" s="153"/>
      <c r="M212" s="181"/>
      <c r="N212" s="194"/>
      <c r="O212" s="177"/>
      <c r="P212" s="23" t="s">
        <v>159</v>
      </c>
      <c r="Q212" s="19" t="s">
        <v>160</v>
      </c>
      <c r="R212" s="52">
        <f>+IFERROR(VLOOKUP(Q212,[7]DATOS!$E$2:$F$17,2,FALSE),"")</f>
        <v>15</v>
      </c>
      <c r="S212" s="192"/>
      <c r="T212" s="192"/>
      <c r="U212" s="192"/>
      <c r="V212" s="192"/>
      <c r="W212" s="192"/>
      <c r="X212" s="192"/>
      <c r="Y212" s="177"/>
      <c r="Z212" s="192"/>
      <c r="AA212" s="177"/>
      <c r="AB212" s="171"/>
      <c r="AC212" s="171"/>
      <c r="AD212" s="171"/>
      <c r="AE212" s="177"/>
      <c r="AF212" s="53"/>
      <c r="AG212" s="177"/>
      <c r="AH212" s="153"/>
      <c r="AI212" s="153"/>
      <c r="AJ212" s="322"/>
      <c r="AK212" s="176"/>
      <c r="AL212" s="176"/>
      <c r="AM212" s="177"/>
      <c r="AN212" s="155"/>
      <c r="AO212" s="33"/>
      <c r="AP212" s="32"/>
      <c r="AQ212" s="32"/>
      <c r="AR212" s="32"/>
      <c r="AS212" s="32"/>
      <c r="AT212" s="32"/>
      <c r="AU212" s="32"/>
      <c r="AV212" s="32"/>
      <c r="AW212" s="32"/>
      <c r="AX212" s="32"/>
      <c r="AY212" s="32"/>
      <c r="AZ212" s="31"/>
      <c r="BA212" s="30"/>
      <c r="BB212" s="29"/>
      <c r="BC212" s="29"/>
      <c r="BD212" s="29"/>
      <c r="BE212" s="28"/>
    </row>
    <row r="213" spans="1:57" ht="48" customHeight="1" thickBot="1">
      <c r="A213" s="443"/>
      <c r="B213" s="143"/>
      <c r="C213" s="444"/>
      <c r="D213" s="177"/>
      <c r="E213" s="177"/>
      <c r="F213" s="177"/>
      <c r="G213" s="177"/>
      <c r="H213" s="195"/>
      <c r="I213" s="60" t="s">
        <v>131</v>
      </c>
      <c r="J213" s="239"/>
      <c r="K213" s="203"/>
      <c r="L213" s="153"/>
      <c r="M213" s="181"/>
      <c r="N213" s="194"/>
      <c r="O213" s="177"/>
      <c r="P213" s="23" t="s">
        <v>162</v>
      </c>
      <c r="Q213" s="23" t="s">
        <v>163</v>
      </c>
      <c r="R213" s="52">
        <f>+IFERROR(VLOOKUP(Q213,[7]DATOS!$E$2:$F$17,2,FALSE),"")</f>
        <v>10</v>
      </c>
      <c r="S213" s="192"/>
      <c r="T213" s="192"/>
      <c r="U213" s="192"/>
      <c r="V213" s="192"/>
      <c r="W213" s="192"/>
      <c r="X213" s="192"/>
      <c r="Y213" s="177"/>
      <c r="Z213" s="192"/>
      <c r="AA213" s="177"/>
      <c r="AB213" s="171"/>
      <c r="AC213" s="171"/>
      <c r="AD213" s="171"/>
      <c r="AE213" s="177"/>
      <c r="AF213" s="53"/>
      <c r="AG213" s="177"/>
      <c r="AH213" s="153"/>
      <c r="AI213" s="153"/>
      <c r="AJ213" s="322"/>
      <c r="AK213" s="176"/>
      <c r="AL213" s="176"/>
      <c r="AM213" s="177"/>
      <c r="AN213" s="155"/>
      <c r="AO213" s="33"/>
      <c r="AP213" s="32"/>
      <c r="AQ213" s="32"/>
      <c r="AR213" s="32"/>
      <c r="AS213" s="32"/>
      <c r="AT213" s="32"/>
      <c r="AU213" s="32"/>
      <c r="AV213" s="32"/>
      <c r="AW213" s="32"/>
      <c r="AX213" s="32"/>
      <c r="AY213" s="32"/>
      <c r="AZ213" s="31"/>
      <c r="BA213" s="30"/>
      <c r="BB213" s="29"/>
      <c r="BC213" s="29"/>
      <c r="BD213" s="29"/>
      <c r="BE213" s="28"/>
    </row>
    <row r="214" spans="1:57" ht="117.75" customHeight="1" thickBot="1">
      <c r="A214" s="443"/>
      <c r="B214" s="144"/>
      <c r="C214" s="444"/>
      <c r="D214" s="177"/>
      <c r="E214" s="177"/>
      <c r="F214" s="177"/>
      <c r="G214" s="177"/>
      <c r="H214" s="34"/>
      <c r="I214" s="60" t="s">
        <v>131</v>
      </c>
      <c r="J214" s="449"/>
      <c r="K214" s="442"/>
      <c r="L214" s="153"/>
      <c r="M214" s="224"/>
      <c r="N214" s="54"/>
      <c r="O214" s="53"/>
      <c r="P214" s="23"/>
      <c r="Q214" s="23"/>
      <c r="R214" s="52"/>
      <c r="S214" s="52"/>
      <c r="T214" s="52"/>
      <c r="U214" s="52"/>
      <c r="V214" s="52"/>
      <c r="W214" s="52"/>
      <c r="X214" s="52"/>
      <c r="Y214" s="53"/>
      <c r="Z214" s="52"/>
      <c r="AA214" s="53"/>
      <c r="AB214" s="67"/>
      <c r="AC214" s="67"/>
      <c r="AD214" s="67"/>
      <c r="AE214" s="34"/>
      <c r="AF214" s="53"/>
      <c r="AG214" s="34"/>
      <c r="AH214" s="153"/>
      <c r="AI214" s="157"/>
      <c r="AJ214" s="66" t="s">
        <v>275</v>
      </c>
      <c r="AK214" s="49" t="s">
        <v>276</v>
      </c>
      <c r="AL214" s="49" t="s">
        <v>277</v>
      </c>
      <c r="AM214" s="53" t="s">
        <v>278</v>
      </c>
      <c r="AN214" s="68"/>
      <c r="AO214" s="33"/>
      <c r="AP214" s="32"/>
      <c r="AQ214" s="32"/>
      <c r="AR214" s="32"/>
      <c r="AS214" s="32"/>
      <c r="AT214" s="32"/>
      <c r="AU214" s="32"/>
      <c r="AV214" s="32"/>
      <c r="AW214" s="32"/>
      <c r="AX214" s="32"/>
      <c r="AY214" s="32"/>
      <c r="AZ214" s="31"/>
      <c r="BA214" s="30"/>
      <c r="BB214" s="29"/>
      <c r="BC214" s="29"/>
      <c r="BD214" s="29"/>
      <c r="BE214" s="28"/>
    </row>
    <row r="215" spans="1:57" ht="33.75" customHeight="1" thickBot="1">
      <c r="A215" s="192">
        <v>7</v>
      </c>
      <c r="B215" s="146" t="s">
        <v>233</v>
      </c>
      <c r="C215" s="177" t="s">
        <v>279</v>
      </c>
      <c r="D215" s="177" t="s">
        <v>126</v>
      </c>
      <c r="E215" s="177" t="s">
        <v>280</v>
      </c>
      <c r="F215" s="177" t="s">
        <v>281</v>
      </c>
      <c r="G215" s="177" t="s">
        <v>129</v>
      </c>
      <c r="H215" s="59" t="s">
        <v>130</v>
      </c>
      <c r="I215" s="60" t="s">
        <v>131</v>
      </c>
      <c r="J215" s="492">
        <f>COUNTIF(I215:I241,[3]DATOS!$D$24)</f>
        <v>27</v>
      </c>
      <c r="K215" s="458" t="str">
        <f>+IF(AND(J215&lt;6,J215&gt;0),"Moderado",IF(AND(J215&lt;12,J215&gt;5),"Mayor",IF(AND(J215&lt;20,J215&gt;11),"Catastrófico","Responda las Preguntas de Impacto")))</f>
        <v>Responda las Preguntas de Impacto</v>
      </c>
      <c r="L215" s="152"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
      </c>
      <c r="M215" s="206"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
      </c>
      <c r="N215" s="194" t="s">
        <v>282</v>
      </c>
      <c r="O215" s="177" t="s">
        <v>133</v>
      </c>
      <c r="P215" s="457" t="s">
        <v>134</v>
      </c>
      <c r="Q215" s="454" t="s">
        <v>135</v>
      </c>
      <c r="R215" s="192">
        <f>+IFERROR(VLOOKUP(Q215,[7]DATOS!$E$2:$F$17,2,FALSE),"")</f>
        <v>15</v>
      </c>
      <c r="S215" s="192">
        <f>SUM(R215:R240)</f>
        <v>100</v>
      </c>
      <c r="T215" s="192" t="str">
        <f>+IF(AND(S215&lt;=100,S215&gt;=96),"Fuerte",IF(AND(S215&lt;=95,S215&gt;=86),"Moderado",IF(AND(S215&lt;=85,J215&gt;=0),"Débil"," ")))</f>
        <v>Fuerte</v>
      </c>
      <c r="U215" s="161" t="s">
        <v>136</v>
      </c>
      <c r="V215" s="192"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192">
        <f>IF(V215="Fuerte",100,IF(V215="Moderado",50,IF(V215="Débil",0)))</f>
        <v>100</v>
      </c>
      <c r="X215" s="192">
        <f>AVERAGE(W215:W240)</f>
        <v>100</v>
      </c>
      <c r="Y215" s="177" t="s">
        <v>283</v>
      </c>
      <c r="Z215" s="192" t="s">
        <v>138</v>
      </c>
      <c r="AA215" s="171" t="s">
        <v>284</v>
      </c>
      <c r="AB215" s="171" t="str">
        <f>+IF(X215=100,"Fuerte",IF(AND(X215&lt;=99,X215&gt;=50),"Moderado",IF(X215&lt;50,"Débil"," ")))</f>
        <v>Fuerte</v>
      </c>
      <c r="AC215" s="171" t="s">
        <v>140</v>
      </c>
      <c r="AD215" s="171" t="s">
        <v>285</v>
      </c>
      <c r="AE215" s="177"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177"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177" t="str">
        <f>K215</f>
        <v>Responda las Preguntas de Impacto</v>
      </c>
      <c r="AH215" s="152"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
      </c>
      <c r="AI215" s="170"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
      </c>
      <c r="AJ215" s="322" t="s">
        <v>286</v>
      </c>
      <c r="AK215" s="176">
        <v>43497</v>
      </c>
      <c r="AL215" s="176">
        <v>43830</v>
      </c>
      <c r="AM215" s="183" t="s">
        <v>283</v>
      </c>
      <c r="AN215" s="155" t="s">
        <v>287</v>
      </c>
      <c r="AO215" s="464"/>
      <c r="AP215" s="467"/>
      <c r="AQ215" s="467"/>
      <c r="AR215" s="467"/>
      <c r="AS215" s="467"/>
      <c r="AT215" s="467"/>
      <c r="AU215" s="467"/>
      <c r="AV215" s="467"/>
      <c r="AW215" s="467"/>
      <c r="AX215" s="467"/>
      <c r="AY215" s="467"/>
      <c r="AZ215" s="485"/>
      <c r="BA215" s="488"/>
      <c r="BB215" s="472"/>
      <c r="BC215" s="472"/>
      <c r="BD215" s="472"/>
      <c r="BE215" s="478"/>
    </row>
    <row r="216" spans="1:57" ht="33.75" customHeight="1" thickBot="1">
      <c r="A216" s="192"/>
      <c r="B216" s="147"/>
      <c r="C216" s="177"/>
      <c r="D216" s="177"/>
      <c r="E216" s="177"/>
      <c r="F216" s="177"/>
      <c r="G216" s="177"/>
      <c r="H216" s="59" t="s">
        <v>145</v>
      </c>
      <c r="I216" s="60" t="s">
        <v>131</v>
      </c>
      <c r="J216" s="493"/>
      <c r="K216" s="459"/>
      <c r="L216" s="153"/>
      <c r="M216" s="181"/>
      <c r="N216" s="194"/>
      <c r="O216" s="177"/>
      <c r="P216" s="457"/>
      <c r="Q216" s="455"/>
      <c r="R216" s="192"/>
      <c r="S216" s="192"/>
      <c r="T216" s="192"/>
      <c r="U216" s="162"/>
      <c r="V216" s="192"/>
      <c r="W216" s="192"/>
      <c r="X216" s="192"/>
      <c r="Y216" s="177"/>
      <c r="Z216" s="192"/>
      <c r="AA216" s="171"/>
      <c r="AB216" s="171"/>
      <c r="AC216" s="171"/>
      <c r="AD216" s="171"/>
      <c r="AE216" s="177"/>
      <c r="AF216" s="177"/>
      <c r="AG216" s="177"/>
      <c r="AH216" s="153"/>
      <c r="AI216" s="153"/>
      <c r="AJ216" s="183"/>
      <c r="AK216" s="176"/>
      <c r="AL216" s="176"/>
      <c r="AM216" s="183"/>
      <c r="AN216" s="155"/>
      <c r="AO216" s="465"/>
      <c r="AP216" s="468"/>
      <c r="AQ216" s="468"/>
      <c r="AR216" s="468"/>
      <c r="AS216" s="468"/>
      <c r="AT216" s="468"/>
      <c r="AU216" s="468"/>
      <c r="AV216" s="468"/>
      <c r="AW216" s="468"/>
      <c r="AX216" s="468"/>
      <c r="AY216" s="468"/>
      <c r="AZ216" s="486"/>
      <c r="BA216" s="489"/>
      <c r="BB216" s="473"/>
      <c r="BC216" s="473"/>
      <c r="BD216" s="473"/>
      <c r="BE216" s="479"/>
    </row>
    <row r="217" spans="1:57" ht="33.75" customHeight="1" thickBot="1">
      <c r="A217" s="192"/>
      <c r="B217" s="147"/>
      <c r="C217" s="177"/>
      <c r="D217" s="177"/>
      <c r="E217" s="177"/>
      <c r="F217" s="177"/>
      <c r="G217" s="177"/>
      <c r="H217" s="59" t="s">
        <v>148</v>
      </c>
      <c r="I217" s="60" t="s">
        <v>131</v>
      </c>
      <c r="J217" s="493"/>
      <c r="K217" s="459"/>
      <c r="L217" s="153"/>
      <c r="M217" s="181"/>
      <c r="N217" s="194"/>
      <c r="O217" s="177"/>
      <c r="P217" s="457"/>
      <c r="Q217" s="456"/>
      <c r="R217" s="192"/>
      <c r="S217" s="192"/>
      <c r="T217" s="192"/>
      <c r="U217" s="162"/>
      <c r="V217" s="192"/>
      <c r="W217" s="192"/>
      <c r="X217" s="192"/>
      <c r="Y217" s="177"/>
      <c r="Z217" s="192"/>
      <c r="AA217" s="171"/>
      <c r="AB217" s="171"/>
      <c r="AC217" s="171"/>
      <c r="AD217" s="171"/>
      <c r="AE217" s="177"/>
      <c r="AF217" s="177"/>
      <c r="AG217" s="177"/>
      <c r="AH217" s="153"/>
      <c r="AI217" s="153"/>
      <c r="AJ217" s="183"/>
      <c r="AK217" s="176"/>
      <c r="AL217" s="176"/>
      <c r="AM217" s="183"/>
      <c r="AN217" s="155"/>
      <c r="AO217" s="465"/>
      <c r="AP217" s="468"/>
      <c r="AQ217" s="468"/>
      <c r="AR217" s="468"/>
      <c r="AS217" s="468"/>
      <c r="AT217" s="468"/>
      <c r="AU217" s="468"/>
      <c r="AV217" s="468"/>
      <c r="AW217" s="468"/>
      <c r="AX217" s="468"/>
      <c r="AY217" s="468"/>
      <c r="AZ217" s="486"/>
      <c r="BA217" s="489"/>
      <c r="BB217" s="473"/>
      <c r="BC217" s="473"/>
      <c r="BD217" s="473"/>
      <c r="BE217" s="479"/>
    </row>
    <row r="218" spans="1:57" ht="33.75" customHeight="1" thickBot="1">
      <c r="A218" s="192"/>
      <c r="B218" s="147"/>
      <c r="C218" s="177"/>
      <c r="D218" s="177"/>
      <c r="E218" s="177"/>
      <c r="F218" s="177"/>
      <c r="G218" s="177"/>
      <c r="H218" s="59" t="s">
        <v>151</v>
      </c>
      <c r="I218" s="60" t="s">
        <v>131</v>
      </c>
      <c r="J218" s="493"/>
      <c r="K218" s="459"/>
      <c r="L218" s="153"/>
      <c r="M218" s="181"/>
      <c r="N218" s="194"/>
      <c r="O218" s="177"/>
      <c r="P218" s="457" t="s">
        <v>146</v>
      </c>
      <c r="Q218" s="454" t="s">
        <v>147</v>
      </c>
      <c r="R218" s="192">
        <f>+IFERROR(VLOOKUP(Q218,[7]DATOS!$E$2:$F$17,2,FALSE),"")</f>
        <v>15</v>
      </c>
      <c r="S218" s="192"/>
      <c r="T218" s="192"/>
      <c r="U218" s="162"/>
      <c r="V218" s="192"/>
      <c r="W218" s="192"/>
      <c r="X218" s="192"/>
      <c r="Y218" s="177"/>
      <c r="Z218" s="192"/>
      <c r="AA218" s="171"/>
      <c r="AB218" s="171"/>
      <c r="AC218" s="171"/>
      <c r="AD218" s="171"/>
      <c r="AE218" s="177"/>
      <c r="AF218" s="177"/>
      <c r="AG218" s="177"/>
      <c r="AH218" s="153"/>
      <c r="AI218" s="153"/>
      <c r="AJ218" s="183"/>
      <c r="AK218" s="176"/>
      <c r="AL218" s="176"/>
      <c r="AM218" s="183"/>
      <c r="AN218" s="155"/>
      <c r="AO218" s="465"/>
      <c r="AP218" s="468"/>
      <c r="AQ218" s="468"/>
      <c r="AR218" s="468"/>
      <c r="AS218" s="468"/>
      <c r="AT218" s="468"/>
      <c r="AU218" s="468"/>
      <c r="AV218" s="468"/>
      <c r="AW218" s="468"/>
      <c r="AX218" s="468"/>
      <c r="AY218" s="468"/>
      <c r="AZ218" s="486"/>
      <c r="BA218" s="489"/>
      <c r="BB218" s="473"/>
      <c r="BC218" s="473"/>
      <c r="BD218" s="473"/>
      <c r="BE218" s="479"/>
    </row>
    <row r="219" spans="1:57" ht="33.75" customHeight="1" thickBot="1">
      <c r="A219" s="192"/>
      <c r="B219" s="147"/>
      <c r="C219" s="177"/>
      <c r="D219" s="177"/>
      <c r="E219" s="177"/>
      <c r="F219" s="177"/>
      <c r="G219" s="177"/>
      <c r="H219" s="59" t="s">
        <v>155</v>
      </c>
      <c r="I219" s="60" t="s">
        <v>131</v>
      </c>
      <c r="J219" s="493"/>
      <c r="K219" s="459"/>
      <c r="L219" s="153"/>
      <c r="M219" s="181"/>
      <c r="N219" s="194"/>
      <c r="O219" s="177"/>
      <c r="P219" s="457"/>
      <c r="Q219" s="455"/>
      <c r="R219" s="192"/>
      <c r="S219" s="192"/>
      <c r="T219" s="192"/>
      <c r="U219" s="162"/>
      <c r="V219" s="192"/>
      <c r="W219" s="192"/>
      <c r="X219" s="192"/>
      <c r="Y219" s="177"/>
      <c r="Z219" s="192"/>
      <c r="AA219" s="171"/>
      <c r="AB219" s="171"/>
      <c r="AC219" s="171"/>
      <c r="AD219" s="171"/>
      <c r="AE219" s="177"/>
      <c r="AF219" s="177"/>
      <c r="AG219" s="177"/>
      <c r="AH219" s="153"/>
      <c r="AI219" s="153"/>
      <c r="AJ219" s="183"/>
      <c r="AK219" s="176"/>
      <c r="AL219" s="176"/>
      <c r="AM219" s="183"/>
      <c r="AN219" s="155"/>
      <c r="AO219" s="465"/>
      <c r="AP219" s="468"/>
      <c r="AQ219" s="468"/>
      <c r="AR219" s="468"/>
      <c r="AS219" s="468"/>
      <c r="AT219" s="468"/>
      <c r="AU219" s="468"/>
      <c r="AV219" s="468"/>
      <c r="AW219" s="468"/>
      <c r="AX219" s="468"/>
      <c r="AY219" s="468"/>
      <c r="AZ219" s="486"/>
      <c r="BA219" s="489"/>
      <c r="BB219" s="473"/>
      <c r="BC219" s="473"/>
      <c r="BD219" s="473"/>
      <c r="BE219" s="479"/>
    </row>
    <row r="220" spans="1:57" ht="33.75" customHeight="1" thickBot="1">
      <c r="A220" s="192"/>
      <c r="B220" s="147"/>
      <c r="C220" s="177"/>
      <c r="D220" s="177"/>
      <c r="E220" s="177"/>
      <c r="F220" s="177"/>
      <c r="G220" s="177"/>
      <c r="H220" s="59" t="s">
        <v>158</v>
      </c>
      <c r="I220" s="60" t="s">
        <v>131</v>
      </c>
      <c r="J220" s="493"/>
      <c r="K220" s="459"/>
      <c r="L220" s="153"/>
      <c r="M220" s="181"/>
      <c r="N220" s="194"/>
      <c r="O220" s="177"/>
      <c r="P220" s="457"/>
      <c r="Q220" s="455"/>
      <c r="R220" s="192"/>
      <c r="S220" s="192"/>
      <c r="T220" s="192"/>
      <c r="U220" s="162"/>
      <c r="V220" s="192"/>
      <c r="W220" s="192"/>
      <c r="X220" s="192"/>
      <c r="Y220" s="177"/>
      <c r="Z220" s="192"/>
      <c r="AA220" s="171"/>
      <c r="AB220" s="171"/>
      <c r="AC220" s="171"/>
      <c r="AD220" s="171"/>
      <c r="AE220" s="177"/>
      <c r="AF220" s="177"/>
      <c r="AG220" s="177"/>
      <c r="AH220" s="153"/>
      <c r="AI220" s="153"/>
      <c r="AJ220" s="183"/>
      <c r="AK220" s="176"/>
      <c r="AL220" s="176"/>
      <c r="AM220" s="183"/>
      <c r="AN220" s="155"/>
      <c r="AO220" s="465"/>
      <c r="AP220" s="468"/>
      <c r="AQ220" s="468"/>
      <c r="AR220" s="468"/>
      <c r="AS220" s="468"/>
      <c r="AT220" s="468"/>
      <c r="AU220" s="468"/>
      <c r="AV220" s="468"/>
      <c r="AW220" s="468"/>
      <c r="AX220" s="468"/>
      <c r="AY220" s="468"/>
      <c r="AZ220" s="486"/>
      <c r="BA220" s="489"/>
      <c r="BB220" s="473"/>
      <c r="BC220" s="473"/>
      <c r="BD220" s="473"/>
      <c r="BE220" s="479"/>
    </row>
    <row r="221" spans="1:57" ht="33.75" customHeight="1" thickBot="1">
      <c r="A221" s="192"/>
      <c r="B221" s="147"/>
      <c r="C221" s="177"/>
      <c r="D221" s="177"/>
      <c r="E221" s="177"/>
      <c r="F221" s="177"/>
      <c r="G221" s="177"/>
      <c r="H221" s="59" t="s">
        <v>161</v>
      </c>
      <c r="I221" s="60" t="s">
        <v>131</v>
      </c>
      <c r="J221" s="493"/>
      <c r="K221" s="459"/>
      <c r="L221" s="153"/>
      <c r="M221" s="181"/>
      <c r="N221" s="194"/>
      <c r="O221" s="177"/>
      <c r="P221" s="457"/>
      <c r="Q221" s="456"/>
      <c r="R221" s="192"/>
      <c r="S221" s="192"/>
      <c r="T221" s="192"/>
      <c r="U221" s="162"/>
      <c r="V221" s="192"/>
      <c r="W221" s="192"/>
      <c r="X221" s="192"/>
      <c r="Y221" s="177"/>
      <c r="Z221" s="192"/>
      <c r="AA221" s="171"/>
      <c r="AB221" s="171"/>
      <c r="AC221" s="171"/>
      <c r="AD221" s="171"/>
      <c r="AE221" s="177"/>
      <c r="AF221" s="177"/>
      <c r="AG221" s="177"/>
      <c r="AH221" s="153"/>
      <c r="AI221" s="153"/>
      <c r="AJ221" s="183"/>
      <c r="AK221" s="176"/>
      <c r="AL221" s="176"/>
      <c r="AM221" s="183"/>
      <c r="AN221" s="155"/>
      <c r="AO221" s="465"/>
      <c r="AP221" s="468"/>
      <c r="AQ221" s="468"/>
      <c r="AR221" s="468"/>
      <c r="AS221" s="468"/>
      <c r="AT221" s="468"/>
      <c r="AU221" s="468"/>
      <c r="AV221" s="468"/>
      <c r="AW221" s="468"/>
      <c r="AX221" s="468"/>
      <c r="AY221" s="468"/>
      <c r="AZ221" s="486"/>
      <c r="BA221" s="489"/>
      <c r="BB221" s="473"/>
      <c r="BC221" s="473"/>
      <c r="BD221" s="473"/>
      <c r="BE221" s="479"/>
    </row>
    <row r="222" spans="1:57" ht="33.75" customHeight="1" thickBot="1">
      <c r="A222" s="192"/>
      <c r="B222" s="147"/>
      <c r="C222" s="177"/>
      <c r="D222" s="177"/>
      <c r="E222" s="177"/>
      <c r="F222" s="177"/>
      <c r="G222" s="177"/>
      <c r="H222" s="59" t="s">
        <v>164</v>
      </c>
      <c r="I222" s="60" t="s">
        <v>131</v>
      </c>
      <c r="J222" s="493"/>
      <c r="K222" s="459"/>
      <c r="L222" s="153"/>
      <c r="M222" s="181"/>
      <c r="N222" s="194"/>
      <c r="O222" s="177"/>
      <c r="P222" s="457" t="s">
        <v>149</v>
      </c>
      <c r="Q222" s="454" t="s">
        <v>150</v>
      </c>
      <c r="R222" s="192">
        <f>+IFERROR(VLOOKUP(Q222,[7]DATOS!$E$2:$F$17,2,FALSE),"")</f>
        <v>15</v>
      </c>
      <c r="S222" s="192"/>
      <c r="T222" s="192"/>
      <c r="U222" s="162"/>
      <c r="V222" s="192"/>
      <c r="W222" s="192"/>
      <c r="X222" s="192"/>
      <c r="Y222" s="177"/>
      <c r="Z222" s="192"/>
      <c r="AA222" s="171"/>
      <c r="AB222" s="171"/>
      <c r="AC222" s="171"/>
      <c r="AD222" s="171"/>
      <c r="AE222" s="177"/>
      <c r="AF222" s="177"/>
      <c r="AG222" s="177"/>
      <c r="AH222" s="153"/>
      <c r="AI222" s="153"/>
      <c r="AJ222" s="183"/>
      <c r="AK222" s="176"/>
      <c r="AL222" s="176"/>
      <c r="AM222" s="183"/>
      <c r="AN222" s="155"/>
      <c r="AO222" s="466"/>
      <c r="AP222" s="469"/>
      <c r="AQ222" s="469"/>
      <c r="AR222" s="469"/>
      <c r="AS222" s="469"/>
      <c r="AT222" s="469"/>
      <c r="AU222" s="469"/>
      <c r="AV222" s="469"/>
      <c r="AW222" s="469"/>
      <c r="AX222" s="469"/>
      <c r="AY222" s="469"/>
      <c r="AZ222" s="487"/>
      <c r="BA222" s="490"/>
      <c r="BB222" s="474"/>
      <c r="BC222" s="474"/>
      <c r="BD222" s="474"/>
      <c r="BE222" s="480"/>
    </row>
    <row r="223" spans="1:57" ht="33.75" customHeight="1" thickBot="1">
      <c r="A223" s="192"/>
      <c r="B223" s="147"/>
      <c r="C223" s="177"/>
      <c r="D223" s="177"/>
      <c r="E223" s="177"/>
      <c r="F223" s="177"/>
      <c r="G223" s="177"/>
      <c r="H223" s="59" t="s">
        <v>165</v>
      </c>
      <c r="I223" s="60" t="s">
        <v>131</v>
      </c>
      <c r="J223" s="493"/>
      <c r="K223" s="459"/>
      <c r="L223" s="153"/>
      <c r="M223" s="181"/>
      <c r="N223" s="194"/>
      <c r="O223" s="177"/>
      <c r="P223" s="457"/>
      <c r="Q223" s="455"/>
      <c r="R223" s="192"/>
      <c r="S223" s="192"/>
      <c r="T223" s="192"/>
      <c r="U223" s="162"/>
      <c r="V223" s="192"/>
      <c r="W223" s="192"/>
      <c r="X223" s="192"/>
      <c r="Y223" s="177"/>
      <c r="Z223" s="192"/>
      <c r="AA223" s="171"/>
      <c r="AB223" s="171"/>
      <c r="AC223" s="171"/>
      <c r="AD223" s="171"/>
      <c r="AE223" s="177"/>
      <c r="AF223" s="177"/>
      <c r="AG223" s="177"/>
      <c r="AH223" s="153"/>
      <c r="AI223" s="153"/>
      <c r="AJ223" s="183"/>
      <c r="AK223" s="176"/>
      <c r="AL223" s="176"/>
      <c r="AM223" s="183"/>
      <c r="AN223" s="155"/>
      <c r="AO223" s="481"/>
      <c r="AP223" s="462"/>
      <c r="AQ223" s="462"/>
      <c r="AR223" s="462"/>
      <c r="AS223" s="462"/>
      <c r="AT223" s="462"/>
      <c r="AU223" s="462"/>
      <c r="AV223" s="462"/>
      <c r="AW223" s="462"/>
      <c r="AX223" s="462"/>
      <c r="AY223" s="462"/>
      <c r="AZ223" s="470"/>
      <c r="BA223" s="461"/>
      <c r="BB223" s="483"/>
      <c r="BC223" s="483"/>
      <c r="BD223" s="483"/>
      <c r="BE223" s="484"/>
    </row>
    <row r="224" spans="1:57" ht="33.75" customHeight="1" thickBot="1">
      <c r="A224" s="192"/>
      <c r="B224" s="147"/>
      <c r="C224" s="177"/>
      <c r="D224" s="177"/>
      <c r="E224" s="177"/>
      <c r="F224" s="177"/>
      <c r="G224" s="177"/>
      <c r="H224" s="59" t="s">
        <v>166</v>
      </c>
      <c r="I224" s="60" t="s">
        <v>131</v>
      </c>
      <c r="J224" s="493"/>
      <c r="K224" s="459"/>
      <c r="L224" s="153"/>
      <c r="M224" s="181"/>
      <c r="N224" s="194"/>
      <c r="O224" s="177"/>
      <c r="P224" s="457"/>
      <c r="Q224" s="456"/>
      <c r="R224" s="192"/>
      <c r="S224" s="192"/>
      <c r="T224" s="192"/>
      <c r="U224" s="162"/>
      <c r="V224" s="192"/>
      <c r="W224" s="192"/>
      <c r="X224" s="192"/>
      <c r="Y224" s="177"/>
      <c r="Z224" s="192"/>
      <c r="AA224" s="171"/>
      <c r="AB224" s="171"/>
      <c r="AC224" s="171"/>
      <c r="AD224" s="171"/>
      <c r="AE224" s="177"/>
      <c r="AF224" s="177"/>
      <c r="AG224" s="177"/>
      <c r="AH224" s="153"/>
      <c r="AI224" s="153"/>
      <c r="AJ224" s="183"/>
      <c r="AK224" s="176"/>
      <c r="AL224" s="176"/>
      <c r="AM224" s="183"/>
      <c r="AN224" s="155"/>
      <c r="AO224" s="481"/>
      <c r="AP224" s="462"/>
      <c r="AQ224" s="462"/>
      <c r="AR224" s="462"/>
      <c r="AS224" s="462"/>
      <c r="AT224" s="462"/>
      <c r="AU224" s="462"/>
      <c r="AV224" s="462"/>
      <c r="AW224" s="462"/>
      <c r="AX224" s="462"/>
      <c r="AY224" s="462"/>
      <c r="AZ224" s="470"/>
      <c r="BA224" s="461"/>
      <c r="BB224" s="483"/>
      <c r="BC224" s="483"/>
      <c r="BD224" s="483"/>
      <c r="BE224" s="484"/>
    </row>
    <row r="225" spans="1:57" ht="33.75" customHeight="1" thickBot="1">
      <c r="A225" s="192"/>
      <c r="B225" s="147"/>
      <c r="C225" s="177"/>
      <c r="D225" s="177"/>
      <c r="E225" s="177"/>
      <c r="F225" s="177"/>
      <c r="G225" s="177"/>
      <c r="H225" s="59" t="s">
        <v>167</v>
      </c>
      <c r="I225" s="60" t="s">
        <v>131</v>
      </c>
      <c r="J225" s="493"/>
      <c r="K225" s="459"/>
      <c r="L225" s="153"/>
      <c r="M225" s="181"/>
      <c r="N225" s="194"/>
      <c r="O225" s="177"/>
      <c r="P225" s="457" t="s">
        <v>153</v>
      </c>
      <c r="Q225" s="454" t="s">
        <v>154</v>
      </c>
      <c r="R225" s="192">
        <f>+IFERROR(VLOOKUP(Q225,[7]DATOS!$E$2:$F$17,2,FALSE),"")</f>
        <v>15</v>
      </c>
      <c r="S225" s="192"/>
      <c r="T225" s="192"/>
      <c r="U225" s="162"/>
      <c r="V225" s="192"/>
      <c r="W225" s="192"/>
      <c r="X225" s="192"/>
      <c r="Y225" s="177"/>
      <c r="Z225" s="192"/>
      <c r="AA225" s="171"/>
      <c r="AB225" s="171"/>
      <c r="AC225" s="171"/>
      <c r="AD225" s="171"/>
      <c r="AE225" s="177"/>
      <c r="AF225" s="177"/>
      <c r="AG225" s="177"/>
      <c r="AH225" s="153"/>
      <c r="AI225" s="153"/>
      <c r="AJ225" s="183"/>
      <c r="AK225" s="176"/>
      <c r="AL225" s="176"/>
      <c r="AM225" s="183"/>
      <c r="AN225" s="155"/>
      <c r="AO225" s="481"/>
      <c r="AP225" s="462"/>
      <c r="AQ225" s="462"/>
      <c r="AR225" s="462"/>
      <c r="AS225" s="462"/>
      <c r="AT225" s="462"/>
      <c r="AU225" s="462"/>
      <c r="AV225" s="462"/>
      <c r="AW225" s="462"/>
      <c r="AX225" s="462"/>
      <c r="AY225" s="462"/>
      <c r="AZ225" s="470"/>
      <c r="BA225" s="461"/>
      <c r="BB225" s="483"/>
      <c r="BC225" s="483"/>
      <c r="BD225" s="483"/>
      <c r="BE225" s="484"/>
    </row>
    <row r="226" spans="1:57" ht="33.75" customHeight="1" thickBot="1">
      <c r="A226" s="192"/>
      <c r="B226" s="147"/>
      <c r="C226" s="177"/>
      <c r="D226" s="177"/>
      <c r="E226" s="177"/>
      <c r="F226" s="177"/>
      <c r="G226" s="177"/>
      <c r="H226" s="59" t="s">
        <v>168</v>
      </c>
      <c r="I226" s="60" t="s">
        <v>131</v>
      </c>
      <c r="J226" s="493"/>
      <c r="K226" s="459"/>
      <c r="L226" s="153"/>
      <c r="M226" s="181"/>
      <c r="N226" s="194"/>
      <c r="O226" s="177"/>
      <c r="P226" s="457"/>
      <c r="Q226" s="455"/>
      <c r="R226" s="192"/>
      <c r="S226" s="192"/>
      <c r="T226" s="192"/>
      <c r="U226" s="162"/>
      <c r="V226" s="192"/>
      <c r="W226" s="192"/>
      <c r="X226" s="192"/>
      <c r="Y226" s="177"/>
      <c r="Z226" s="192"/>
      <c r="AA226" s="171"/>
      <c r="AB226" s="171"/>
      <c r="AC226" s="171"/>
      <c r="AD226" s="171"/>
      <c r="AE226" s="177"/>
      <c r="AF226" s="177"/>
      <c r="AG226" s="177"/>
      <c r="AH226" s="153"/>
      <c r="AI226" s="153"/>
      <c r="AJ226" s="183"/>
      <c r="AK226" s="176"/>
      <c r="AL226" s="176"/>
      <c r="AM226" s="183"/>
      <c r="AN226" s="155"/>
      <c r="AO226" s="481"/>
      <c r="AP226" s="462"/>
      <c r="AQ226" s="462"/>
      <c r="AR226" s="462"/>
      <c r="AS226" s="462"/>
      <c r="AT226" s="462"/>
      <c r="AU226" s="462"/>
      <c r="AV226" s="462"/>
      <c r="AW226" s="462"/>
      <c r="AX226" s="462"/>
      <c r="AY226" s="462"/>
      <c r="AZ226" s="470"/>
      <c r="BA226" s="461"/>
      <c r="BB226" s="483"/>
      <c r="BC226" s="483"/>
      <c r="BD226" s="483"/>
      <c r="BE226" s="484"/>
    </row>
    <row r="227" spans="1:57" ht="33.75" customHeight="1" thickBot="1">
      <c r="A227" s="192"/>
      <c r="B227" s="147"/>
      <c r="C227" s="177"/>
      <c r="D227" s="177"/>
      <c r="E227" s="177"/>
      <c r="F227" s="177"/>
      <c r="G227" s="177"/>
      <c r="H227" s="195" t="s">
        <v>169</v>
      </c>
      <c r="I227" s="60" t="s">
        <v>131</v>
      </c>
      <c r="J227" s="493"/>
      <c r="K227" s="459"/>
      <c r="L227" s="153"/>
      <c r="M227" s="181"/>
      <c r="N227" s="194"/>
      <c r="O227" s="177"/>
      <c r="P227" s="457"/>
      <c r="Q227" s="456"/>
      <c r="R227" s="192"/>
      <c r="S227" s="192"/>
      <c r="T227" s="192"/>
      <c r="U227" s="162"/>
      <c r="V227" s="192"/>
      <c r="W227" s="192"/>
      <c r="X227" s="192"/>
      <c r="Y227" s="177"/>
      <c r="Z227" s="192"/>
      <c r="AA227" s="171"/>
      <c r="AB227" s="171"/>
      <c r="AC227" s="171"/>
      <c r="AD227" s="171"/>
      <c r="AE227" s="177"/>
      <c r="AF227" s="177"/>
      <c r="AG227" s="177"/>
      <c r="AH227" s="153"/>
      <c r="AI227" s="153"/>
      <c r="AJ227" s="183"/>
      <c r="AK227" s="176"/>
      <c r="AL227" s="176"/>
      <c r="AM227" s="183"/>
      <c r="AN227" s="155"/>
      <c r="AO227" s="481"/>
      <c r="AP227" s="462"/>
      <c r="AQ227" s="462"/>
      <c r="AR227" s="462"/>
      <c r="AS227" s="462"/>
      <c r="AT227" s="462"/>
      <c r="AU227" s="462"/>
      <c r="AV227" s="462"/>
      <c r="AW227" s="462"/>
      <c r="AX227" s="462"/>
      <c r="AY227" s="462"/>
      <c r="AZ227" s="470"/>
      <c r="BA227" s="461"/>
      <c r="BB227" s="483"/>
      <c r="BC227" s="483"/>
      <c r="BD227" s="483"/>
      <c r="BE227" s="484"/>
    </row>
    <row r="228" spans="1:57" ht="33.75" customHeight="1" thickBot="1">
      <c r="A228" s="192"/>
      <c r="B228" s="147"/>
      <c r="C228" s="177"/>
      <c r="D228" s="177"/>
      <c r="E228" s="177"/>
      <c r="F228" s="177"/>
      <c r="G228" s="177"/>
      <c r="H228" s="195"/>
      <c r="I228" s="60" t="s">
        <v>131</v>
      </c>
      <c r="J228" s="493"/>
      <c r="K228" s="459"/>
      <c r="L228" s="153"/>
      <c r="M228" s="181"/>
      <c r="N228" s="194"/>
      <c r="O228" s="177"/>
      <c r="P228" s="457" t="s">
        <v>156</v>
      </c>
      <c r="Q228" s="454" t="s">
        <v>157</v>
      </c>
      <c r="R228" s="192">
        <f>+IFERROR(VLOOKUP(Q228,[7]DATOS!$E$2:$F$17,2,FALSE),"")</f>
        <v>15</v>
      </c>
      <c r="S228" s="192"/>
      <c r="T228" s="192"/>
      <c r="U228" s="162"/>
      <c r="V228" s="192"/>
      <c r="W228" s="192"/>
      <c r="X228" s="192"/>
      <c r="Y228" s="177"/>
      <c r="Z228" s="192"/>
      <c r="AA228" s="171"/>
      <c r="AB228" s="171"/>
      <c r="AC228" s="171"/>
      <c r="AD228" s="171"/>
      <c r="AE228" s="177"/>
      <c r="AF228" s="177"/>
      <c r="AG228" s="177"/>
      <c r="AH228" s="153"/>
      <c r="AI228" s="153"/>
      <c r="AJ228" s="183"/>
      <c r="AK228" s="176"/>
      <c r="AL228" s="176"/>
      <c r="AM228" s="183"/>
      <c r="AN228" s="155"/>
      <c r="AO228" s="481"/>
      <c r="AP228" s="462"/>
      <c r="AQ228" s="462"/>
      <c r="AR228" s="462"/>
      <c r="AS228" s="462"/>
      <c r="AT228" s="462"/>
      <c r="AU228" s="462"/>
      <c r="AV228" s="462"/>
      <c r="AW228" s="462"/>
      <c r="AX228" s="462"/>
      <c r="AY228" s="462"/>
      <c r="AZ228" s="470"/>
      <c r="BA228" s="461"/>
      <c r="BB228" s="483"/>
      <c r="BC228" s="483"/>
      <c r="BD228" s="483"/>
      <c r="BE228" s="484"/>
    </row>
    <row r="229" spans="1:57" ht="33.75" customHeight="1" thickBot="1">
      <c r="A229" s="192"/>
      <c r="B229" s="147"/>
      <c r="C229" s="177"/>
      <c r="D229" s="177"/>
      <c r="E229" s="177"/>
      <c r="F229" s="177"/>
      <c r="G229" s="177"/>
      <c r="H229" s="195" t="s">
        <v>170</v>
      </c>
      <c r="I229" s="60" t="s">
        <v>131</v>
      </c>
      <c r="J229" s="493"/>
      <c r="K229" s="459"/>
      <c r="L229" s="153"/>
      <c r="M229" s="181"/>
      <c r="N229" s="194"/>
      <c r="O229" s="177"/>
      <c r="P229" s="457"/>
      <c r="Q229" s="455"/>
      <c r="R229" s="192"/>
      <c r="S229" s="192"/>
      <c r="T229" s="192"/>
      <c r="U229" s="162"/>
      <c r="V229" s="192"/>
      <c r="W229" s="192"/>
      <c r="X229" s="192"/>
      <c r="Y229" s="177"/>
      <c r="Z229" s="192"/>
      <c r="AA229" s="171"/>
      <c r="AB229" s="171"/>
      <c r="AC229" s="171"/>
      <c r="AD229" s="171"/>
      <c r="AE229" s="177"/>
      <c r="AF229" s="177"/>
      <c r="AG229" s="177"/>
      <c r="AH229" s="153"/>
      <c r="AI229" s="153"/>
      <c r="AJ229" s="183"/>
      <c r="AK229" s="176"/>
      <c r="AL229" s="176"/>
      <c r="AM229" s="183"/>
      <c r="AN229" s="155"/>
      <c r="AO229" s="481"/>
      <c r="AP229" s="462"/>
      <c r="AQ229" s="462"/>
      <c r="AR229" s="462"/>
      <c r="AS229" s="462"/>
      <c r="AT229" s="462"/>
      <c r="AU229" s="462"/>
      <c r="AV229" s="462"/>
      <c r="AW229" s="462"/>
      <c r="AX229" s="462"/>
      <c r="AY229" s="462"/>
      <c r="AZ229" s="470"/>
      <c r="BA229" s="461"/>
      <c r="BB229" s="483"/>
      <c r="BC229" s="483"/>
      <c r="BD229" s="483"/>
      <c r="BE229" s="484"/>
    </row>
    <row r="230" spans="1:57" ht="33.75" customHeight="1" thickBot="1">
      <c r="A230" s="192"/>
      <c r="B230" s="147"/>
      <c r="C230" s="177"/>
      <c r="D230" s="177"/>
      <c r="E230" s="177"/>
      <c r="F230" s="177"/>
      <c r="G230" s="177"/>
      <c r="H230" s="195"/>
      <c r="I230" s="60" t="s">
        <v>131</v>
      </c>
      <c r="J230" s="493"/>
      <c r="K230" s="459"/>
      <c r="L230" s="153"/>
      <c r="M230" s="181"/>
      <c r="N230" s="194"/>
      <c r="O230" s="177"/>
      <c r="P230" s="457"/>
      <c r="Q230" s="456"/>
      <c r="R230" s="192"/>
      <c r="S230" s="192"/>
      <c r="T230" s="192"/>
      <c r="U230" s="162"/>
      <c r="V230" s="192"/>
      <c r="W230" s="192"/>
      <c r="X230" s="192"/>
      <c r="Y230" s="177"/>
      <c r="Z230" s="192"/>
      <c r="AA230" s="171"/>
      <c r="AB230" s="171"/>
      <c r="AC230" s="171"/>
      <c r="AD230" s="171"/>
      <c r="AE230" s="177"/>
      <c r="AF230" s="177"/>
      <c r="AG230" s="177"/>
      <c r="AH230" s="153"/>
      <c r="AI230" s="153"/>
      <c r="AJ230" s="183"/>
      <c r="AK230" s="176"/>
      <c r="AL230" s="176"/>
      <c r="AM230" s="183"/>
      <c r="AN230" s="155"/>
      <c r="AO230" s="481"/>
      <c r="AP230" s="462"/>
      <c r="AQ230" s="462"/>
      <c r="AR230" s="462"/>
      <c r="AS230" s="462"/>
      <c r="AT230" s="462"/>
      <c r="AU230" s="462"/>
      <c r="AV230" s="462"/>
      <c r="AW230" s="462"/>
      <c r="AX230" s="462"/>
      <c r="AY230" s="462"/>
      <c r="AZ230" s="470"/>
      <c r="BA230" s="461"/>
      <c r="BB230" s="483"/>
      <c r="BC230" s="483"/>
      <c r="BD230" s="483"/>
      <c r="BE230" s="484"/>
    </row>
    <row r="231" spans="1:57" ht="33.75" customHeight="1" thickBot="1">
      <c r="A231" s="192"/>
      <c r="B231" s="147"/>
      <c r="C231" s="177"/>
      <c r="D231" s="177"/>
      <c r="E231" s="177"/>
      <c r="F231" s="177"/>
      <c r="G231" s="177"/>
      <c r="H231" s="195" t="s">
        <v>171</v>
      </c>
      <c r="I231" s="60" t="s">
        <v>131</v>
      </c>
      <c r="J231" s="493"/>
      <c r="K231" s="459"/>
      <c r="L231" s="153"/>
      <c r="M231" s="181"/>
      <c r="N231" s="194"/>
      <c r="O231" s="177"/>
      <c r="P231" s="457" t="s">
        <v>159</v>
      </c>
      <c r="Q231" s="454" t="s">
        <v>160</v>
      </c>
      <c r="R231" s="192">
        <f>+IFERROR(VLOOKUP(Q231,[7]DATOS!$E$2:$F$17,2,FALSE),"")</f>
        <v>15</v>
      </c>
      <c r="S231" s="192"/>
      <c r="T231" s="192"/>
      <c r="U231" s="162"/>
      <c r="V231" s="192"/>
      <c r="W231" s="192"/>
      <c r="X231" s="192"/>
      <c r="Y231" s="177"/>
      <c r="Z231" s="192"/>
      <c r="AA231" s="171"/>
      <c r="AB231" s="171"/>
      <c r="AC231" s="171"/>
      <c r="AD231" s="171"/>
      <c r="AE231" s="177"/>
      <c r="AF231" s="177"/>
      <c r="AG231" s="177"/>
      <c r="AH231" s="153"/>
      <c r="AI231" s="153"/>
      <c r="AJ231" s="183"/>
      <c r="AK231" s="176"/>
      <c r="AL231" s="176"/>
      <c r="AM231" s="183"/>
      <c r="AN231" s="155"/>
      <c r="AO231" s="481"/>
      <c r="AP231" s="462"/>
      <c r="AQ231" s="462"/>
      <c r="AR231" s="462"/>
      <c r="AS231" s="462"/>
      <c r="AT231" s="462"/>
      <c r="AU231" s="462"/>
      <c r="AV231" s="462"/>
      <c r="AW231" s="462"/>
      <c r="AX231" s="462"/>
      <c r="AY231" s="462"/>
      <c r="AZ231" s="470"/>
      <c r="BA231" s="461"/>
      <c r="BB231" s="483"/>
      <c r="BC231" s="483"/>
      <c r="BD231" s="483"/>
      <c r="BE231" s="484"/>
    </row>
    <row r="232" spans="1:57" ht="33.75" customHeight="1" thickBot="1">
      <c r="A232" s="192"/>
      <c r="B232" s="147"/>
      <c r="C232" s="177"/>
      <c r="D232" s="177"/>
      <c r="E232" s="177"/>
      <c r="F232" s="177"/>
      <c r="G232" s="177"/>
      <c r="H232" s="195"/>
      <c r="I232" s="60" t="s">
        <v>131</v>
      </c>
      <c r="J232" s="493"/>
      <c r="K232" s="459"/>
      <c r="L232" s="153"/>
      <c r="M232" s="181"/>
      <c r="N232" s="194"/>
      <c r="O232" s="177"/>
      <c r="P232" s="457"/>
      <c r="Q232" s="455"/>
      <c r="R232" s="192"/>
      <c r="S232" s="192"/>
      <c r="T232" s="192"/>
      <c r="U232" s="162"/>
      <c r="V232" s="192"/>
      <c r="W232" s="192"/>
      <c r="X232" s="192"/>
      <c r="Y232" s="177"/>
      <c r="Z232" s="192"/>
      <c r="AA232" s="171"/>
      <c r="AB232" s="171"/>
      <c r="AC232" s="171"/>
      <c r="AD232" s="171"/>
      <c r="AE232" s="177"/>
      <c r="AF232" s="177"/>
      <c r="AG232" s="177"/>
      <c r="AH232" s="153"/>
      <c r="AI232" s="153"/>
      <c r="AJ232" s="183"/>
      <c r="AK232" s="176"/>
      <c r="AL232" s="176"/>
      <c r="AM232" s="183"/>
      <c r="AN232" s="155"/>
      <c r="AO232" s="481"/>
      <c r="AP232" s="462"/>
      <c r="AQ232" s="462"/>
      <c r="AR232" s="462"/>
      <c r="AS232" s="462"/>
      <c r="AT232" s="462"/>
      <c r="AU232" s="462"/>
      <c r="AV232" s="462"/>
      <c r="AW232" s="462"/>
      <c r="AX232" s="462"/>
      <c r="AY232" s="462"/>
      <c r="AZ232" s="470"/>
      <c r="BA232" s="461"/>
      <c r="BB232" s="483"/>
      <c r="BC232" s="483"/>
      <c r="BD232" s="483"/>
      <c r="BE232" s="484"/>
    </row>
    <row r="233" spans="1:57" ht="33.75" customHeight="1" thickBot="1">
      <c r="A233" s="192"/>
      <c r="B233" s="147"/>
      <c r="C233" s="177"/>
      <c r="D233" s="177"/>
      <c r="E233" s="177"/>
      <c r="F233" s="177"/>
      <c r="G233" s="177"/>
      <c r="H233" s="195" t="s">
        <v>172</v>
      </c>
      <c r="I233" s="60" t="s">
        <v>131</v>
      </c>
      <c r="J233" s="493"/>
      <c r="K233" s="459"/>
      <c r="L233" s="153"/>
      <c r="M233" s="181"/>
      <c r="N233" s="194"/>
      <c r="O233" s="177"/>
      <c r="P233" s="457"/>
      <c r="Q233" s="455"/>
      <c r="R233" s="192"/>
      <c r="S233" s="192"/>
      <c r="T233" s="192"/>
      <c r="U233" s="162"/>
      <c r="V233" s="192"/>
      <c r="W233" s="192"/>
      <c r="X233" s="192"/>
      <c r="Y233" s="177"/>
      <c r="Z233" s="192"/>
      <c r="AA233" s="171"/>
      <c r="AB233" s="171"/>
      <c r="AC233" s="171"/>
      <c r="AD233" s="171"/>
      <c r="AE233" s="177"/>
      <c r="AF233" s="177"/>
      <c r="AG233" s="177"/>
      <c r="AH233" s="153"/>
      <c r="AI233" s="153"/>
      <c r="AJ233" s="183"/>
      <c r="AK233" s="176"/>
      <c r="AL233" s="176"/>
      <c r="AM233" s="183"/>
      <c r="AN233" s="155"/>
      <c r="AO233" s="481"/>
      <c r="AP233" s="462"/>
      <c r="AQ233" s="462"/>
      <c r="AR233" s="462"/>
      <c r="AS233" s="462"/>
      <c r="AT233" s="462"/>
      <c r="AU233" s="462"/>
      <c r="AV233" s="462"/>
      <c r="AW233" s="462"/>
      <c r="AX233" s="462"/>
      <c r="AY233" s="462"/>
      <c r="AZ233" s="470"/>
      <c r="BA233" s="461"/>
      <c r="BB233" s="483"/>
      <c r="BC233" s="483"/>
      <c r="BD233" s="483"/>
      <c r="BE233" s="484"/>
    </row>
    <row r="234" spans="1:57" ht="33.75" customHeight="1" thickBot="1">
      <c r="A234" s="192"/>
      <c r="B234" s="147"/>
      <c r="C234" s="177"/>
      <c r="D234" s="177"/>
      <c r="E234" s="177"/>
      <c r="F234" s="177"/>
      <c r="G234" s="177"/>
      <c r="H234" s="195"/>
      <c r="I234" s="60" t="s">
        <v>131</v>
      </c>
      <c r="J234" s="493"/>
      <c r="K234" s="459"/>
      <c r="L234" s="153"/>
      <c r="M234" s="181"/>
      <c r="N234" s="194"/>
      <c r="O234" s="177"/>
      <c r="P234" s="457"/>
      <c r="Q234" s="455"/>
      <c r="R234" s="192"/>
      <c r="S234" s="192"/>
      <c r="T234" s="192"/>
      <c r="U234" s="162"/>
      <c r="V234" s="192"/>
      <c r="W234" s="192"/>
      <c r="X234" s="192"/>
      <c r="Y234" s="177"/>
      <c r="Z234" s="192"/>
      <c r="AA234" s="171"/>
      <c r="AB234" s="171"/>
      <c r="AC234" s="171"/>
      <c r="AD234" s="171"/>
      <c r="AE234" s="177"/>
      <c r="AF234" s="177"/>
      <c r="AG234" s="177"/>
      <c r="AH234" s="153"/>
      <c r="AI234" s="153"/>
      <c r="AJ234" s="183"/>
      <c r="AK234" s="176"/>
      <c r="AL234" s="176"/>
      <c r="AM234" s="183"/>
      <c r="AN234" s="155"/>
      <c r="AO234" s="481"/>
      <c r="AP234" s="462"/>
      <c r="AQ234" s="462"/>
      <c r="AR234" s="462"/>
      <c r="AS234" s="462"/>
      <c r="AT234" s="462"/>
      <c r="AU234" s="462"/>
      <c r="AV234" s="462"/>
      <c r="AW234" s="462"/>
      <c r="AX234" s="462"/>
      <c r="AY234" s="462"/>
      <c r="AZ234" s="470"/>
      <c r="BA234" s="461"/>
      <c r="BB234" s="483"/>
      <c r="BC234" s="483"/>
      <c r="BD234" s="483"/>
      <c r="BE234" s="484"/>
    </row>
    <row r="235" spans="1:57" ht="33.75" customHeight="1" thickBot="1">
      <c r="A235" s="192"/>
      <c r="B235" s="147"/>
      <c r="C235" s="177"/>
      <c r="D235" s="177"/>
      <c r="E235" s="177"/>
      <c r="F235" s="177"/>
      <c r="G235" s="177"/>
      <c r="H235" s="195" t="s">
        <v>173</v>
      </c>
      <c r="I235" s="60" t="s">
        <v>131</v>
      </c>
      <c r="J235" s="493"/>
      <c r="K235" s="459"/>
      <c r="L235" s="153"/>
      <c r="M235" s="181"/>
      <c r="N235" s="194"/>
      <c r="O235" s="177"/>
      <c r="P235" s="457"/>
      <c r="Q235" s="456"/>
      <c r="R235" s="192"/>
      <c r="S235" s="192"/>
      <c r="T235" s="192"/>
      <c r="U235" s="162"/>
      <c r="V235" s="192"/>
      <c r="W235" s="192"/>
      <c r="X235" s="192"/>
      <c r="Y235" s="177"/>
      <c r="Z235" s="192"/>
      <c r="AA235" s="171"/>
      <c r="AB235" s="171"/>
      <c r="AC235" s="171"/>
      <c r="AD235" s="171"/>
      <c r="AE235" s="177"/>
      <c r="AF235" s="177"/>
      <c r="AG235" s="177"/>
      <c r="AH235" s="153"/>
      <c r="AI235" s="153"/>
      <c r="AJ235" s="183"/>
      <c r="AK235" s="176"/>
      <c r="AL235" s="176"/>
      <c r="AM235" s="183"/>
      <c r="AN235" s="155"/>
      <c r="AO235" s="481"/>
      <c r="AP235" s="462"/>
      <c r="AQ235" s="462"/>
      <c r="AR235" s="462"/>
      <c r="AS235" s="462"/>
      <c r="AT235" s="462"/>
      <c r="AU235" s="462"/>
      <c r="AV235" s="462"/>
      <c r="AW235" s="462"/>
      <c r="AX235" s="462"/>
      <c r="AY235" s="462"/>
      <c r="AZ235" s="470"/>
      <c r="BA235" s="461"/>
      <c r="BB235" s="483"/>
      <c r="BC235" s="483"/>
      <c r="BD235" s="483"/>
      <c r="BE235" s="484"/>
    </row>
    <row r="236" spans="1:57" ht="33.75" customHeight="1" thickBot="1">
      <c r="A236" s="192"/>
      <c r="B236" s="147"/>
      <c r="C236" s="177"/>
      <c r="D236" s="177"/>
      <c r="E236" s="177"/>
      <c r="F236" s="177"/>
      <c r="G236" s="177"/>
      <c r="H236" s="195"/>
      <c r="I236" s="60" t="s">
        <v>131</v>
      </c>
      <c r="J236" s="493"/>
      <c r="K236" s="459"/>
      <c r="L236" s="153"/>
      <c r="M236" s="181"/>
      <c r="N236" s="194"/>
      <c r="O236" s="177"/>
      <c r="P236" s="457" t="s">
        <v>162</v>
      </c>
      <c r="Q236" s="454" t="s">
        <v>163</v>
      </c>
      <c r="R236" s="192">
        <f>+IFERROR(VLOOKUP(Q236,[7]DATOS!$E$2:$F$17,2,FALSE),"")</f>
        <v>10</v>
      </c>
      <c r="S236" s="192"/>
      <c r="T236" s="192"/>
      <c r="U236" s="162"/>
      <c r="V236" s="192"/>
      <c r="W236" s="192"/>
      <c r="X236" s="192"/>
      <c r="Y236" s="177"/>
      <c r="Z236" s="192"/>
      <c r="AA236" s="171"/>
      <c r="AB236" s="171"/>
      <c r="AC236" s="171"/>
      <c r="AD236" s="171"/>
      <c r="AE236" s="177"/>
      <c r="AF236" s="177"/>
      <c r="AG236" s="177"/>
      <c r="AH236" s="153"/>
      <c r="AI236" s="153"/>
      <c r="AJ236" s="183"/>
      <c r="AK236" s="176"/>
      <c r="AL236" s="176"/>
      <c r="AM236" s="183"/>
      <c r="AN236" s="155"/>
      <c r="AO236" s="481"/>
      <c r="AP236" s="462"/>
      <c r="AQ236" s="462"/>
      <c r="AR236" s="462"/>
      <c r="AS236" s="462"/>
      <c r="AT236" s="462"/>
      <c r="AU236" s="462"/>
      <c r="AV236" s="462"/>
      <c r="AW236" s="462"/>
      <c r="AX236" s="462"/>
      <c r="AY236" s="462"/>
      <c r="AZ236" s="470"/>
      <c r="BA236" s="461"/>
      <c r="BB236" s="483"/>
      <c r="BC236" s="483"/>
      <c r="BD236" s="483"/>
      <c r="BE236" s="484"/>
    </row>
    <row r="237" spans="1:57" ht="33.75" customHeight="1" thickBot="1">
      <c r="A237" s="192"/>
      <c r="B237" s="147"/>
      <c r="C237" s="177"/>
      <c r="D237" s="177"/>
      <c r="E237" s="177"/>
      <c r="F237" s="177"/>
      <c r="G237" s="177"/>
      <c r="H237" s="195" t="s">
        <v>174</v>
      </c>
      <c r="I237" s="60" t="s">
        <v>131</v>
      </c>
      <c r="J237" s="493"/>
      <c r="K237" s="459"/>
      <c r="L237" s="153"/>
      <c r="M237" s="181"/>
      <c r="N237" s="194"/>
      <c r="O237" s="177"/>
      <c r="P237" s="457"/>
      <c r="Q237" s="455"/>
      <c r="R237" s="192"/>
      <c r="S237" s="192"/>
      <c r="T237" s="192"/>
      <c r="U237" s="162"/>
      <c r="V237" s="192"/>
      <c r="W237" s="192"/>
      <c r="X237" s="192"/>
      <c r="Y237" s="177"/>
      <c r="Z237" s="192"/>
      <c r="AA237" s="171"/>
      <c r="AB237" s="171"/>
      <c r="AC237" s="171"/>
      <c r="AD237" s="171"/>
      <c r="AE237" s="177"/>
      <c r="AF237" s="177"/>
      <c r="AG237" s="177"/>
      <c r="AH237" s="153"/>
      <c r="AI237" s="153"/>
      <c r="AJ237" s="183"/>
      <c r="AK237" s="176"/>
      <c r="AL237" s="176"/>
      <c r="AM237" s="183"/>
      <c r="AN237" s="155"/>
      <c r="AO237" s="481"/>
      <c r="AP237" s="462"/>
      <c r="AQ237" s="462"/>
      <c r="AR237" s="462"/>
      <c r="AS237" s="462"/>
      <c r="AT237" s="462"/>
      <c r="AU237" s="462"/>
      <c r="AV237" s="462"/>
      <c r="AW237" s="462"/>
      <c r="AX237" s="462"/>
      <c r="AY237" s="462"/>
      <c r="AZ237" s="470"/>
      <c r="BA237" s="461"/>
      <c r="BB237" s="483"/>
      <c r="BC237" s="483"/>
      <c r="BD237" s="483"/>
      <c r="BE237" s="484"/>
    </row>
    <row r="238" spans="1:57" ht="33.75" customHeight="1" thickBot="1">
      <c r="A238" s="192"/>
      <c r="B238" s="147"/>
      <c r="C238" s="177"/>
      <c r="D238" s="177"/>
      <c r="E238" s="177"/>
      <c r="F238" s="177"/>
      <c r="G238" s="177"/>
      <c r="H238" s="195"/>
      <c r="I238" s="60" t="s">
        <v>131</v>
      </c>
      <c r="J238" s="493"/>
      <c r="K238" s="459"/>
      <c r="L238" s="153"/>
      <c r="M238" s="181"/>
      <c r="N238" s="194"/>
      <c r="O238" s="177"/>
      <c r="P238" s="457"/>
      <c r="Q238" s="455"/>
      <c r="R238" s="192"/>
      <c r="S238" s="192"/>
      <c r="T238" s="192"/>
      <c r="U238" s="162"/>
      <c r="V238" s="192"/>
      <c r="W238" s="192"/>
      <c r="X238" s="192"/>
      <c r="Y238" s="177"/>
      <c r="Z238" s="192"/>
      <c r="AA238" s="171"/>
      <c r="AB238" s="171"/>
      <c r="AC238" s="171"/>
      <c r="AD238" s="171"/>
      <c r="AE238" s="177"/>
      <c r="AF238" s="177"/>
      <c r="AG238" s="177"/>
      <c r="AH238" s="153"/>
      <c r="AI238" s="153"/>
      <c r="AJ238" s="183"/>
      <c r="AK238" s="176"/>
      <c r="AL238" s="176"/>
      <c r="AM238" s="183"/>
      <c r="AN238" s="155"/>
      <c r="AO238" s="481"/>
      <c r="AP238" s="462"/>
      <c r="AQ238" s="462"/>
      <c r="AR238" s="462"/>
      <c r="AS238" s="462"/>
      <c r="AT238" s="462"/>
      <c r="AU238" s="462"/>
      <c r="AV238" s="462"/>
      <c r="AW238" s="462"/>
      <c r="AX238" s="462"/>
      <c r="AY238" s="462"/>
      <c r="AZ238" s="470"/>
      <c r="BA238" s="461"/>
      <c r="BB238" s="483"/>
      <c r="BC238" s="483"/>
      <c r="BD238" s="483"/>
      <c r="BE238" s="484"/>
    </row>
    <row r="239" spans="1:57" ht="33.75" customHeight="1" thickBot="1">
      <c r="A239" s="192"/>
      <c r="B239" s="147"/>
      <c r="C239" s="177"/>
      <c r="D239" s="177"/>
      <c r="E239" s="177"/>
      <c r="F239" s="177"/>
      <c r="G239" s="177"/>
      <c r="H239" s="195" t="s">
        <v>175</v>
      </c>
      <c r="I239" s="60" t="s">
        <v>131</v>
      </c>
      <c r="J239" s="493"/>
      <c r="K239" s="459"/>
      <c r="L239" s="153"/>
      <c r="M239" s="181"/>
      <c r="N239" s="194"/>
      <c r="O239" s="177"/>
      <c r="P239" s="457"/>
      <c r="Q239" s="455"/>
      <c r="R239" s="192"/>
      <c r="S239" s="192"/>
      <c r="T239" s="192"/>
      <c r="U239" s="162"/>
      <c r="V239" s="192"/>
      <c r="W239" s="192"/>
      <c r="X239" s="192"/>
      <c r="Y239" s="177"/>
      <c r="Z239" s="192"/>
      <c r="AA239" s="171"/>
      <c r="AB239" s="171"/>
      <c r="AC239" s="171"/>
      <c r="AD239" s="171"/>
      <c r="AE239" s="177"/>
      <c r="AF239" s="177"/>
      <c r="AG239" s="177"/>
      <c r="AH239" s="153"/>
      <c r="AI239" s="153"/>
      <c r="AJ239" s="183"/>
      <c r="AK239" s="176"/>
      <c r="AL239" s="176"/>
      <c r="AM239" s="183"/>
      <c r="AN239" s="155"/>
      <c r="AO239" s="481"/>
      <c r="AP239" s="462"/>
      <c r="AQ239" s="462"/>
      <c r="AR239" s="462"/>
      <c r="AS239" s="462"/>
      <c r="AT239" s="462"/>
      <c r="AU239" s="462"/>
      <c r="AV239" s="462"/>
      <c r="AW239" s="462"/>
      <c r="AX239" s="462"/>
      <c r="AY239" s="462"/>
      <c r="AZ239" s="470"/>
      <c r="BA239" s="461"/>
      <c r="BB239" s="483"/>
      <c r="BC239" s="483"/>
      <c r="BD239" s="483"/>
      <c r="BE239" s="484"/>
    </row>
    <row r="240" spans="1:57" ht="33.75" customHeight="1" thickBot="1">
      <c r="A240" s="192"/>
      <c r="B240" s="147"/>
      <c r="C240" s="177"/>
      <c r="D240" s="177"/>
      <c r="E240" s="177"/>
      <c r="F240" s="177"/>
      <c r="G240" s="177"/>
      <c r="H240" s="195"/>
      <c r="I240" s="60" t="s">
        <v>131</v>
      </c>
      <c r="J240" s="493"/>
      <c r="K240" s="459"/>
      <c r="L240" s="153"/>
      <c r="M240" s="181"/>
      <c r="N240" s="194"/>
      <c r="O240" s="177"/>
      <c r="P240" s="457"/>
      <c r="Q240" s="456"/>
      <c r="R240" s="192"/>
      <c r="S240" s="192"/>
      <c r="T240" s="192"/>
      <c r="U240" s="233"/>
      <c r="V240" s="192"/>
      <c r="W240" s="192"/>
      <c r="X240" s="192"/>
      <c r="Y240" s="177"/>
      <c r="Z240" s="192"/>
      <c r="AA240" s="171"/>
      <c r="AB240" s="171"/>
      <c r="AC240" s="171"/>
      <c r="AD240" s="171"/>
      <c r="AE240" s="177"/>
      <c r="AF240" s="177"/>
      <c r="AG240" s="177"/>
      <c r="AH240" s="153"/>
      <c r="AI240" s="153"/>
      <c r="AJ240" s="183"/>
      <c r="AK240" s="176"/>
      <c r="AL240" s="176"/>
      <c r="AM240" s="183"/>
      <c r="AN240" s="155"/>
      <c r="AO240" s="482"/>
      <c r="AP240" s="463"/>
      <c r="AQ240" s="463"/>
      <c r="AR240" s="463"/>
      <c r="AS240" s="463"/>
      <c r="AT240" s="463"/>
      <c r="AU240" s="463"/>
      <c r="AV240" s="463"/>
      <c r="AW240" s="463"/>
      <c r="AX240" s="463"/>
      <c r="AY240" s="463"/>
      <c r="AZ240" s="471"/>
      <c r="BA240" s="495"/>
      <c r="BB240" s="496"/>
      <c r="BC240" s="496"/>
      <c r="BD240" s="496"/>
      <c r="BE240" s="491"/>
    </row>
    <row r="241" spans="1:57" ht="105.75" thickBot="1">
      <c r="A241" s="192"/>
      <c r="B241" s="148"/>
      <c r="C241" s="177"/>
      <c r="D241" s="177"/>
      <c r="E241" s="177"/>
      <c r="F241" s="177"/>
      <c r="G241" s="177"/>
      <c r="H241" s="38"/>
      <c r="I241" s="60" t="s">
        <v>131</v>
      </c>
      <c r="J241" s="494"/>
      <c r="K241" s="460"/>
      <c r="L241" s="153"/>
      <c r="M241" s="343"/>
      <c r="N241" s="41"/>
      <c r="O241" s="55"/>
      <c r="P241" s="55"/>
      <c r="Q241" s="55"/>
      <c r="R241" s="55"/>
      <c r="S241" s="55"/>
      <c r="T241" s="55"/>
      <c r="U241" s="55"/>
      <c r="V241" s="55"/>
      <c r="W241" s="55"/>
      <c r="X241" s="55"/>
      <c r="Y241" s="55"/>
      <c r="Z241" s="55"/>
      <c r="AA241" s="55"/>
      <c r="AB241" s="55"/>
      <c r="AC241" s="55"/>
      <c r="AD241" s="55"/>
      <c r="AE241" s="70"/>
      <c r="AF241" s="70"/>
      <c r="AG241" s="70"/>
      <c r="AH241" s="153"/>
      <c r="AI241" s="223"/>
      <c r="AJ241" s="66" t="s">
        <v>288</v>
      </c>
      <c r="AK241" s="49" t="s">
        <v>276</v>
      </c>
      <c r="AL241" s="49" t="s">
        <v>277</v>
      </c>
      <c r="AM241" s="53" t="s">
        <v>289</v>
      </c>
      <c r="AN241" s="42"/>
    </row>
    <row r="242" spans="1:57" ht="46.5" customHeight="1" thickBot="1">
      <c r="A242" s="149">
        <v>8</v>
      </c>
      <c r="B242" s="131" t="s">
        <v>233</v>
      </c>
      <c r="C242" s="152" t="s">
        <v>290</v>
      </c>
      <c r="D242" s="154" t="s">
        <v>126</v>
      </c>
      <c r="E242" s="152" t="s">
        <v>291</v>
      </c>
      <c r="F242" s="154" t="s">
        <v>292</v>
      </c>
      <c r="G242" s="158" t="s">
        <v>129</v>
      </c>
      <c r="H242" s="25" t="s">
        <v>130</v>
      </c>
      <c r="I242" s="60" t="s">
        <v>131</v>
      </c>
      <c r="J242" s="238">
        <f>COUNTIF(I242:I267,[3]DATOS!$D$24)</f>
        <v>26</v>
      </c>
      <c r="K242" s="202" t="str">
        <f>+IF(AND(J242&lt;6,J242&gt;0),"Moderado",IF(AND(J242&lt;12,J242&gt;5),"Mayor",IF(AND(J242&lt;20,J242&gt;11),"Catastrófico","Responda las Preguntas de Impacto")))</f>
        <v>Responda las Preguntas de Impacto</v>
      </c>
      <c r="L242" s="152"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
      </c>
      <c r="M242" s="204"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
      </c>
      <c r="N242" s="197" t="s">
        <v>293</v>
      </c>
      <c r="O242" s="198" t="s">
        <v>133</v>
      </c>
      <c r="P242" s="23" t="s">
        <v>134</v>
      </c>
      <c r="Q242" s="19" t="s">
        <v>135</v>
      </c>
      <c r="R242" s="19">
        <f>+IFERROR(VLOOKUP(Q242,[9]DATOS!$E$2:$F$17,2,FALSE),"")</f>
        <v>15</v>
      </c>
      <c r="S242" s="199">
        <f>SUM(R242:R249)</f>
        <v>100</v>
      </c>
      <c r="T242" s="192" t="str">
        <f>+IF(AND(S242&lt;=100,S242&gt;=96),"Fuerte",IF(AND(S242&lt;=95,S242&gt;=86),"Moderado",IF(AND(S242&lt;=85,J242&gt;=0),"Débil"," ")))</f>
        <v>Fuerte</v>
      </c>
      <c r="U242" s="192" t="s">
        <v>136</v>
      </c>
      <c r="V242" s="192"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192">
        <f>IF(V242="Fuerte",100,IF(V242="Moderado",50,IF(V242="Débil",0)))</f>
        <v>100</v>
      </c>
      <c r="X242" s="161">
        <f>AVERAGE(W242:W267)</f>
        <v>100</v>
      </c>
      <c r="Y242" s="170" t="s">
        <v>294</v>
      </c>
      <c r="Z242" s="161" t="s">
        <v>190</v>
      </c>
      <c r="AA242" s="172" t="s">
        <v>295</v>
      </c>
      <c r="AB242" s="212" t="str">
        <f>+IF(X242=100,"Fuerte",IF(AND(X242&lt;=99,X242&gt;=50),"Moderado",IF(X242&lt;50,"Débil"," ")))</f>
        <v>Fuerte</v>
      </c>
      <c r="AC242" s="171" t="s">
        <v>140</v>
      </c>
      <c r="AD242" s="171" t="s">
        <v>140</v>
      </c>
      <c r="AE242" s="173"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152"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152" t="str">
        <f>K242</f>
        <v>Responda las Preguntas de Impacto</v>
      </c>
      <c r="AH242" s="152"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
      </c>
      <c r="AI242" s="180"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
      </c>
      <c r="AJ242" s="183" t="s">
        <v>296</v>
      </c>
      <c r="AK242" s="184">
        <v>43466</v>
      </c>
      <c r="AL242" s="163">
        <v>43830</v>
      </c>
      <c r="AM242" s="166" t="s">
        <v>297</v>
      </c>
      <c r="AN242" s="156" t="s">
        <v>298</v>
      </c>
      <c r="AO242" s="264"/>
      <c r="AP242" s="260"/>
      <c r="AQ242" s="260"/>
      <c r="AR242" s="260"/>
      <c r="AS242" s="260"/>
      <c r="AT242" s="260"/>
      <c r="AU242" s="260"/>
      <c r="AV242" s="260"/>
      <c r="AW242" s="260"/>
      <c r="AX242" s="260"/>
      <c r="AY242" s="260"/>
      <c r="AZ242" s="261"/>
      <c r="BA242" s="302"/>
      <c r="BB242" s="305"/>
      <c r="BC242" s="305"/>
      <c r="BD242" s="305"/>
      <c r="BE242" s="286"/>
    </row>
    <row r="243" spans="1:57" ht="30" customHeight="1" thickBot="1">
      <c r="A243" s="150"/>
      <c r="B243" s="147"/>
      <c r="C243" s="153"/>
      <c r="D243" s="155"/>
      <c r="E243" s="153"/>
      <c r="F243" s="155"/>
      <c r="G243" s="159"/>
      <c r="H243" s="21" t="s">
        <v>145</v>
      </c>
      <c r="I243" s="60" t="s">
        <v>131</v>
      </c>
      <c r="J243" s="239"/>
      <c r="K243" s="203"/>
      <c r="L243" s="153"/>
      <c r="M243" s="205"/>
      <c r="N243" s="194"/>
      <c r="O243" s="177"/>
      <c r="P243" s="23" t="s">
        <v>146</v>
      </c>
      <c r="Q243" s="19" t="s">
        <v>147</v>
      </c>
      <c r="R243" s="19">
        <f>+IFERROR(VLOOKUP(Q243,[9]DATOS!$E$2:$F$17,2,FALSE),"")</f>
        <v>15</v>
      </c>
      <c r="S243" s="200"/>
      <c r="T243" s="192"/>
      <c r="U243" s="192"/>
      <c r="V243" s="192"/>
      <c r="W243" s="192"/>
      <c r="X243" s="162"/>
      <c r="Y243" s="153"/>
      <c r="Z243" s="162"/>
      <c r="AA243" s="188"/>
      <c r="AB243" s="213"/>
      <c r="AC243" s="171"/>
      <c r="AD243" s="171"/>
      <c r="AE243" s="174"/>
      <c r="AF243" s="153"/>
      <c r="AG243" s="153"/>
      <c r="AH243" s="153"/>
      <c r="AI243" s="181"/>
      <c r="AJ243" s="183"/>
      <c r="AK243" s="164"/>
      <c r="AL243" s="164"/>
      <c r="AM243" s="167"/>
      <c r="AN243" s="182"/>
      <c r="AO243" s="265"/>
      <c r="AP243" s="162"/>
      <c r="AQ243" s="162"/>
      <c r="AR243" s="162"/>
      <c r="AS243" s="162"/>
      <c r="AT243" s="162"/>
      <c r="AU243" s="162"/>
      <c r="AV243" s="162"/>
      <c r="AW243" s="162"/>
      <c r="AX243" s="162"/>
      <c r="AY243" s="162"/>
      <c r="AZ243" s="262"/>
      <c r="BA243" s="303"/>
      <c r="BB243" s="306"/>
      <c r="BC243" s="306"/>
      <c r="BD243" s="306"/>
      <c r="BE243" s="287"/>
    </row>
    <row r="244" spans="1:57" ht="30" customHeight="1" thickBot="1">
      <c r="A244" s="150"/>
      <c r="B244" s="147"/>
      <c r="C244" s="153"/>
      <c r="D244" s="155"/>
      <c r="E244" s="153"/>
      <c r="F244" s="155"/>
      <c r="G244" s="159"/>
      <c r="H244" s="21" t="s">
        <v>148</v>
      </c>
      <c r="I244" s="60" t="s">
        <v>131</v>
      </c>
      <c r="J244" s="239"/>
      <c r="K244" s="203"/>
      <c r="L244" s="153"/>
      <c r="M244" s="205"/>
      <c r="N244" s="194"/>
      <c r="O244" s="177"/>
      <c r="P244" s="23" t="s">
        <v>149</v>
      </c>
      <c r="Q244" s="19" t="s">
        <v>150</v>
      </c>
      <c r="R244" s="19">
        <f>+IFERROR(VLOOKUP(Q244,[9]DATOS!$E$2:$F$17,2,FALSE),"")</f>
        <v>15</v>
      </c>
      <c r="S244" s="200"/>
      <c r="T244" s="192"/>
      <c r="U244" s="192"/>
      <c r="V244" s="192"/>
      <c r="W244" s="192"/>
      <c r="X244" s="162"/>
      <c r="Y244" s="153"/>
      <c r="Z244" s="162"/>
      <c r="AA244" s="188"/>
      <c r="AB244" s="213"/>
      <c r="AC244" s="171"/>
      <c r="AD244" s="171"/>
      <c r="AE244" s="174"/>
      <c r="AF244" s="153"/>
      <c r="AG244" s="153"/>
      <c r="AH244" s="153"/>
      <c r="AI244" s="181"/>
      <c r="AJ244" s="183"/>
      <c r="AK244" s="164"/>
      <c r="AL244" s="164"/>
      <c r="AM244" s="167"/>
      <c r="AN244" s="182"/>
      <c r="AO244" s="265"/>
      <c r="AP244" s="162"/>
      <c r="AQ244" s="162"/>
      <c r="AR244" s="162"/>
      <c r="AS244" s="162"/>
      <c r="AT244" s="162"/>
      <c r="AU244" s="162"/>
      <c r="AV244" s="162"/>
      <c r="AW244" s="162"/>
      <c r="AX244" s="162"/>
      <c r="AY244" s="162"/>
      <c r="AZ244" s="262"/>
      <c r="BA244" s="303"/>
      <c r="BB244" s="306"/>
      <c r="BC244" s="306"/>
      <c r="BD244" s="306"/>
      <c r="BE244" s="287"/>
    </row>
    <row r="245" spans="1:57" ht="30" customHeight="1" thickBot="1">
      <c r="A245" s="150"/>
      <c r="B245" s="147"/>
      <c r="C245" s="153"/>
      <c r="D245" s="155"/>
      <c r="E245" s="153"/>
      <c r="F245" s="155"/>
      <c r="G245" s="159"/>
      <c r="H245" s="21" t="s">
        <v>151</v>
      </c>
      <c r="I245" s="60" t="s">
        <v>131</v>
      </c>
      <c r="J245" s="239"/>
      <c r="K245" s="203"/>
      <c r="L245" s="153"/>
      <c r="M245" s="205"/>
      <c r="N245" s="194"/>
      <c r="O245" s="177"/>
      <c r="P245" s="23" t="s">
        <v>153</v>
      </c>
      <c r="Q245" s="19" t="s">
        <v>154</v>
      </c>
      <c r="R245" s="19">
        <f>+IFERROR(VLOOKUP(Q245,[9]DATOS!$E$2:$F$17,2,FALSE),"")</f>
        <v>15</v>
      </c>
      <c r="S245" s="200"/>
      <c r="T245" s="192"/>
      <c r="U245" s="192"/>
      <c r="V245" s="192"/>
      <c r="W245" s="192"/>
      <c r="X245" s="162"/>
      <c r="Y245" s="153"/>
      <c r="Z245" s="162"/>
      <c r="AA245" s="188"/>
      <c r="AB245" s="213"/>
      <c r="AC245" s="171"/>
      <c r="AD245" s="171"/>
      <c r="AE245" s="174"/>
      <c r="AF245" s="153"/>
      <c r="AG245" s="153"/>
      <c r="AH245" s="153"/>
      <c r="AI245" s="181"/>
      <c r="AJ245" s="183"/>
      <c r="AK245" s="164"/>
      <c r="AL245" s="164"/>
      <c r="AM245" s="167"/>
      <c r="AN245" s="182"/>
      <c r="AO245" s="265"/>
      <c r="AP245" s="162"/>
      <c r="AQ245" s="162"/>
      <c r="AR245" s="162"/>
      <c r="AS245" s="162"/>
      <c r="AT245" s="162"/>
      <c r="AU245" s="162"/>
      <c r="AV245" s="162"/>
      <c r="AW245" s="162"/>
      <c r="AX245" s="162"/>
      <c r="AY245" s="162"/>
      <c r="AZ245" s="262"/>
      <c r="BA245" s="303"/>
      <c r="BB245" s="306"/>
      <c r="BC245" s="306"/>
      <c r="BD245" s="306"/>
      <c r="BE245" s="287"/>
    </row>
    <row r="246" spans="1:57" ht="30" customHeight="1" thickBot="1">
      <c r="A246" s="150"/>
      <c r="B246" s="147"/>
      <c r="C246" s="153"/>
      <c r="D246" s="155"/>
      <c r="E246" s="153"/>
      <c r="F246" s="155"/>
      <c r="G246" s="159"/>
      <c r="H246" s="21" t="s">
        <v>155</v>
      </c>
      <c r="I246" s="60" t="s">
        <v>131</v>
      </c>
      <c r="J246" s="239"/>
      <c r="K246" s="203"/>
      <c r="L246" s="153"/>
      <c r="M246" s="205"/>
      <c r="N246" s="194"/>
      <c r="O246" s="177"/>
      <c r="P246" s="23" t="s">
        <v>156</v>
      </c>
      <c r="Q246" s="19" t="s">
        <v>157</v>
      </c>
      <c r="R246" s="19">
        <f>+IFERROR(VLOOKUP(Q246,[9]DATOS!$E$2:$F$17,2,FALSE),"")</f>
        <v>15</v>
      </c>
      <c r="S246" s="200"/>
      <c r="T246" s="192"/>
      <c r="U246" s="192"/>
      <c r="V246" s="192"/>
      <c r="W246" s="192"/>
      <c r="X246" s="162"/>
      <c r="Y246" s="153"/>
      <c r="Z246" s="162"/>
      <c r="AA246" s="188"/>
      <c r="AB246" s="213"/>
      <c r="AC246" s="171"/>
      <c r="AD246" s="171"/>
      <c r="AE246" s="174"/>
      <c r="AF246" s="153"/>
      <c r="AG246" s="153"/>
      <c r="AH246" s="153"/>
      <c r="AI246" s="181"/>
      <c r="AJ246" s="183"/>
      <c r="AK246" s="164"/>
      <c r="AL246" s="164"/>
      <c r="AM246" s="167"/>
      <c r="AN246" s="182"/>
      <c r="AO246" s="265"/>
      <c r="AP246" s="162"/>
      <c r="AQ246" s="162"/>
      <c r="AR246" s="162"/>
      <c r="AS246" s="162"/>
      <c r="AT246" s="162"/>
      <c r="AU246" s="162"/>
      <c r="AV246" s="162"/>
      <c r="AW246" s="162"/>
      <c r="AX246" s="162"/>
      <c r="AY246" s="162"/>
      <c r="AZ246" s="262"/>
      <c r="BA246" s="303"/>
      <c r="BB246" s="306"/>
      <c r="BC246" s="306"/>
      <c r="BD246" s="306"/>
      <c r="BE246" s="287"/>
    </row>
    <row r="247" spans="1:57" ht="30" customHeight="1" thickBot="1">
      <c r="A247" s="150"/>
      <c r="B247" s="147"/>
      <c r="C247" s="153"/>
      <c r="D247" s="155"/>
      <c r="E247" s="153"/>
      <c r="F247" s="155"/>
      <c r="G247" s="159"/>
      <c r="H247" s="21" t="s">
        <v>158</v>
      </c>
      <c r="I247" s="60" t="s">
        <v>131</v>
      </c>
      <c r="J247" s="239"/>
      <c r="K247" s="203"/>
      <c r="L247" s="153"/>
      <c r="M247" s="205"/>
      <c r="N247" s="194"/>
      <c r="O247" s="177"/>
      <c r="P247" s="24" t="s">
        <v>159</v>
      </c>
      <c r="Q247" s="19" t="s">
        <v>160</v>
      </c>
      <c r="R247" s="19">
        <f>+IFERROR(VLOOKUP(Q247,[9]DATOS!$E$2:$F$17,2,FALSE),"")</f>
        <v>15</v>
      </c>
      <c r="S247" s="200"/>
      <c r="T247" s="192"/>
      <c r="U247" s="192"/>
      <c r="V247" s="192"/>
      <c r="W247" s="192"/>
      <c r="X247" s="162"/>
      <c r="Y247" s="153"/>
      <c r="Z247" s="162"/>
      <c r="AA247" s="188"/>
      <c r="AB247" s="213"/>
      <c r="AC247" s="171"/>
      <c r="AD247" s="171"/>
      <c r="AE247" s="174"/>
      <c r="AF247" s="153"/>
      <c r="AG247" s="153"/>
      <c r="AH247" s="153"/>
      <c r="AI247" s="181"/>
      <c r="AJ247" s="183"/>
      <c r="AK247" s="164"/>
      <c r="AL247" s="164"/>
      <c r="AM247" s="167"/>
      <c r="AN247" s="182"/>
      <c r="AO247" s="265"/>
      <c r="AP247" s="162"/>
      <c r="AQ247" s="162"/>
      <c r="AR247" s="162"/>
      <c r="AS247" s="162"/>
      <c r="AT247" s="162"/>
      <c r="AU247" s="162"/>
      <c r="AV247" s="162"/>
      <c r="AW247" s="162"/>
      <c r="AX247" s="162"/>
      <c r="AY247" s="162"/>
      <c r="AZ247" s="262"/>
      <c r="BA247" s="303"/>
      <c r="BB247" s="306"/>
      <c r="BC247" s="306"/>
      <c r="BD247" s="306"/>
      <c r="BE247" s="287"/>
    </row>
    <row r="248" spans="1:57" ht="30" customHeight="1" thickBot="1">
      <c r="A248" s="150"/>
      <c r="B248" s="147"/>
      <c r="C248" s="153"/>
      <c r="D248" s="155"/>
      <c r="E248" s="153"/>
      <c r="F248" s="155"/>
      <c r="G248" s="159"/>
      <c r="H248" s="21" t="s">
        <v>161</v>
      </c>
      <c r="I248" s="60" t="s">
        <v>131</v>
      </c>
      <c r="J248" s="239"/>
      <c r="K248" s="203"/>
      <c r="L248" s="153"/>
      <c r="M248" s="205"/>
      <c r="N248" s="194"/>
      <c r="O248" s="177"/>
      <c r="P248" s="23" t="s">
        <v>162</v>
      </c>
      <c r="Q248" s="23" t="s">
        <v>163</v>
      </c>
      <c r="R248" s="23">
        <f>+IFERROR(VLOOKUP(Q248,[9]DATOS!$E$2:$F$17,2,FALSE),"")</f>
        <v>10</v>
      </c>
      <c r="S248" s="200"/>
      <c r="T248" s="192"/>
      <c r="U248" s="192"/>
      <c r="V248" s="192"/>
      <c r="W248" s="192"/>
      <c r="X248" s="162"/>
      <c r="Y248" s="153"/>
      <c r="Z248" s="162"/>
      <c r="AA248" s="188"/>
      <c r="AB248" s="213"/>
      <c r="AC248" s="171"/>
      <c r="AD248" s="171"/>
      <c r="AE248" s="174"/>
      <c r="AF248" s="153"/>
      <c r="AG248" s="153"/>
      <c r="AH248" s="153"/>
      <c r="AI248" s="181"/>
      <c r="AJ248" s="183"/>
      <c r="AK248" s="164"/>
      <c r="AL248" s="164"/>
      <c r="AM248" s="167"/>
      <c r="AN248" s="182"/>
      <c r="AO248" s="265"/>
      <c r="AP248" s="162"/>
      <c r="AQ248" s="162"/>
      <c r="AR248" s="162"/>
      <c r="AS248" s="162"/>
      <c r="AT248" s="162"/>
      <c r="AU248" s="162"/>
      <c r="AV248" s="162"/>
      <c r="AW248" s="162"/>
      <c r="AX248" s="162"/>
      <c r="AY248" s="162"/>
      <c r="AZ248" s="262"/>
      <c r="BA248" s="303"/>
      <c r="BB248" s="306"/>
      <c r="BC248" s="306"/>
      <c r="BD248" s="306"/>
      <c r="BE248" s="287"/>
    </row>
    <row r="249" spans="1:57" ht="72" customHeight="1" thickBot="1">
      <c r="A249" s="150"/>
      <c r="B249" s="147"/>
      <c r="C249" s="153"/>
      <c r="D249" s="155"/>
      <c r="E249" s="157"/>
      <c r="F249" s="155"/>
      <c r="G249" s="159"/>
      <c r="H249" s="21" t="s">
        <v>164</v>
      </c>
      <c r="I249" s="60" t="s">
        <v>131</v>
      </c>
      <c r="J249" s="239"/>
      <c r="K249" s="203"/>
      <c r="L249" s="153"/>
      <c r="M249" s="205"/>
      <c r="N249" s="194"/>
      <c r="O249" s="177"/>
      <c r="P249" s="22"/>
      <c r="Q249" s="22"/>
      <c r="R249" s="22"/>
      <c r="S249" s="201"/>
      <c r="T249" s="192"/>
      <c r="U249" s="192"/>
      <c r="V249" s="192"/>
      <c r="W249" s="192"/>
      <c r="X249" s="162"/>
      <c r="Y249" s="157"/>
      <c r="Z249" s="187"/>
      <c r="AA249" s="189"/>
      <c r="AB249" s="213"/>
      <c r="AC249" s="171"/>
      <c r="AD249" s="171"/>
      <c r="AE249" s="174"/>
      <c r="AF249" s="153"/>
      <c r="AG249" s="153"/>
      <c r="AH249" s="153"/>
      <c r="AI249" s="181"/>
      <c r="AJ249" s="183"/>
      <c r="AK249" s="165"/>
      <c r="AL249" s="165"/>
      <c r="AM249" s="168"/>
      <c r="AN249" s="182"/>
      <c r="AO249" s="266"/>
      <c r="AP249" s="187"/>
      <c r="AQ249" s="187"/>
      <c r="AR249" s="187"/>
      <c r="AS249" s="187"/>
      <c r="AT249" s="187"/>
      <c r="AU249" s="187"/>
      <c r="AV249" s="187"/>
      <c r="AW249" s="187"/>
      <c r="AX249" s="187"/>
      <c r="AY249" s="187"/>
      <c r="AZ249" s="263"/>
      <c r="BA249" s="304"/>
      <c r="BB249" s="307"/>
      <c r="BC249" s="307"/>
      <c r="BD249" s="307"/>
      <c r="BE249" s="288"/>
    </row>
    <row r="250" spans="1:57" ht="30" customHeight="1" thickBot="1">
      <c r="A250" s="150"/>
      <c r="B250" s="147"/>
      <c r="C250" s="153"/>
      <c r="D250" s="155"/>
      <c r="E250" s="193" t="s">
        <v>299</v>
      </c>
      <c r="F250" s="155"/>
      <c r="G250" s="159"/>
      <c r="H250" s="21" t="s">
        <v>165</v>
      </c>
      <c r="I250" s="60" t="s">
        <v>131</v>
      </c>
      <c r="J250" s="239"/>
      <c r="K250" s="203"/>
      <c r="L250" s="153"/>
      <c r="M250" s="205"/>
      <c r="N250" s="194" t="s">
        <v>300</v>
      </c>
      <c r="O250" s="152" t="s">
        <v>133</v>
      </c>
      <c r="P250" s="19" t="s">
        <v>134</v>
      </c>
      <c r="Q250" s="19" t="s">
        <v>135</v>
      </c>
      <c r="R250" s="19">
        <f>+IFERROR(VLOOKUP(Q250,[9]DATOS!$E$2:$F$17,2,FALSE),"")</f>
        <v>15</v>
      </c>
      <c r="S250" s="161">
        <f>SUM(R250:R259)</f>
        <v>100</v>
      </c>
      <c r="T250" s="161" t="str">
        <f>+IF(AND(S250&lt;=100,S250&gt;=96),"Fuerte",IF(AND(S250&lt;=95,S250&gt;=86),"Moderado",IF(AND(S250&lt;=85,J250&gt;=0),"Débil"," ")))</f>
        <v>Fuerte</v>
      </c>
      <c r="U250" s="161" t="s">
        <v>136</v>
      </c>
      <c r="V250" s="161"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161">
        <f>IF(V250="Fuerte",100,IF(V250="Moderado",50,IF(V250="Débil",0)))</f>
        <v>100</v>
      </c>
      <c r="X250" s="162"/>
      <c r="Y250" s="170" t="s">
        <v>301</v>
      </c>
      <c r="Z250" s="214" t="s">
        <v>197</v>
      </c>
      <c r="AA250" s="170" t="s">
        <v>302</v>
      </c>
      <c r="AB250" s="213"/>
      <c r="AC250" s="171"/>
      <c r="AD250" s="171"/>
      <c r="AE250" s="174"/>
      <c r="AF250" s="153"/>
      <c r="AG250" s="153"/>
      <c r="AH250" s="153"/>
      <c r="AI250" s="181"/>
      <c r="AJ250" s="497" t="s">
        <v>303</v>
      </c>
      <c r="AK250" s="163">
        <v>43466</v>
      </c>
      <c r="AL250" s="163">
        <v>43830</v>
      </c>
      <c r="AM250" s="170" t="s">
        <v>304</v>
      </c>
      <c r="AN250" s="182"/>
      <c r="AO250" s="292"/>
      <c r="AP250" s="192"/>
      <c r="AQ250" s="192"/>
      <c r="AR250" s="192"/>
      <c r="AS250" s="192"/>
      <c r="AT250" s="192"/>
      <c r="AU250" s="192"/>
      <c r="AV250" s="192"/>
      <c r="AW250" s="192"/>
      <c r="AX250" s="192"/>
      <c r="AY250" s="192"/>
      <c r="AZ250" s="283"/>
      <c r="BA250" s="284"/>
      <c r="BB250" s="285"/>
      <c r="BC250" s="285"/>
      <c r="BD250" s="285"/>
      <c r="BE250" s="282"/>
    </row>
    <row r="251" spans="1:57" ht="30" customHeight="1" thickBot="1">
      <c r="A251" s="150"/>
      <c r="B251" s="147"/>
      <c r="C251" s="153"/>
      <c r="D251" s="155"/>
      <c r="E251" s="159"/>
      <c r="F251" s="155"/>
      <c r="G251" s="159"/>
      <c r="H251" s="21" t="s">
        <v>166</v>
      </c>
      <c r="I251" s="60" t="s">
        <v>131</v>
      </c>
      <c r="J251" s="239"/>
      <c r="K251" s="203"/>
      <c r="L251" s="153"/>
      <c r="M251" s="205"/>
      <c r="N251" s="194"/>
      <c r="O251" s="153"/>
      <c r="P251" s="20" t="s">
        <v>146</v>
      </c>
      <c r="Q251" s="19" t="s">
        <v>147</v>
      </c>
      <c r="R251" s="19">
        <f>+IFERROR(VLOOKUP(Q251,[9]DATOS!$E$2:$F$17,2,FALSE),"")</f>
        <v>15</v>
      </c>
      <c r="S251" s="162"/>
      <c r="T251" s="162"/>
      <c r="U251" s="162"/>
      <c r="V251" s="162"/>
      <c r="W251" s="162"/>
      <c r="X251" s="162"/>
      <c r="Y251" s="153"/>
      <c r="Z251" s="162"/>
      <c r="AA251" s="153"/>
      <c r="AB251" s="213"/>
      <c r="AC251" s="171"/>
      <c r="AD251" s="171"/>
      <c r="AE251" s="174"/>
      <c r="AF251" s="153"/>
      <c r="AG251" s="153"/>
      <c r="AH251" s="153"/>
      <c r="AI251" s="181"/>
      <c r="AJ251" s="498"/>
      <c r="AK251" s="164"/>
      <c r="AL251" s="164"/>
      <c r="AM251" s="153"/>
      <c r="AN251" s="182"/>
      <c r="AO251" s="292"/>
      <c r="AP251" s="192"/>
      <c r="AQ251" s="192"/>
      <c r="AR251" s="192"/>
      <c r="AS251" s="192"/>
      <c r="AT251" s="192"/>
      <c r="AU251" s="192"/>
      <c r="AV251" s="192"/>
      <c r="AW251" s="192"/>
      <c r="AX251" s="192"/>
      <c r="AY251" s="192"/>
      <c r="AZ251" s="283"/>
      <c r="BA251" s="284"/>
      <c r="BB251" s="285"/>
      <c r="BC251" s="285"/>
      <c r="BD251" s="285"/>
      <c r="BE251" s="282"/>
    </row>
    <row r="252" spans="1:57" ht="30" customHeight="1" thickBot="1">
      <c r="A252" s="150"/>
      <c r="B252" s="147"/>
      <c r="C252" s="153"/>
      <c r="D252" s="155"/>
      <c r="E252" s="159"/>
      <c r="F252" s="155"/>
      <c r="G252" s="159"/>
      <c r="H252" s="21" t="s">
        <v>167</v>
      </c>
      <c r="I252" s="60" t="s">
        <v>131</v>
      </c>
      <c r="J252" s="239"/>
      <c r="K252" s="203"/>
      <c r="L252" s="153"/>
      <c r="M252" s="205"/>
      <c r="N252" s="194"/>
      <c r="O252" s="153"/>
      <c r="P252" s="20" t="s">
        <v>149</v>
      </c>
      <c r="Q252" s="19" t="s">
        <v>150</v>
      </c>
      <c r="R252" s="19">
        <f>+IFERROR(VLOOKUP(Q252,[9]DATOS!$E$2:$F$17,2,FALSE),"")</f>
        <v>15</v>
      </c>
      <c r="S252" s="162"/>
      <c r="T252" s="162"/>
      <c r="U252" s="162"/>
      <c r="V252" s="162"/>
      <c r="W252" s="162"/>
      <c r="X252" s="162"/>
      <c r="Y252" s="153"/>
      <c r="Z252" s="162"/>
      <c r="AA252" s="153"/>
      <c r="AB252" s="213"/>
      <c r="AC252" s="171"/>
      <c r="AD252" s="171"/>
      <c r="AE252" s="174"/>
      <c r="AF252" s="153"/>
      <c r="AG252" s="153"/>
      <c r="AH252" s="153"/>
      <c r="AI252" s="181"/>
      <c r="AJ252" s="498"/>
      <c r="AK252" s="164"/>
      <c r="AL252" s="164"/>
      <c r="AM252" s="153"/>
      <c r="AN252" s="182"/>
      <c r="AO252" s="292"/>
      <c r="AP252" s="192"/>
      <c r="AQ252" s="192"/>
      <c r="AR252" s="192"/>
      <c r="AS252" s="192"/>
      <c r="AT252" s="192"/>
      <c r="AU252" s="192"/>
      <c r="AV252" s="192"/>
      <c r="AW252" s="192"/>
      <c r="AX252" s="192"/>
      <c r="AY252" s="192"/>
      <c r="AZ252" s="283"/>
      <c r="BA252" s="284"/>
      <c r="BB252" s="285"/>
      <c r="BC252" s="285"/>
      <c r="BD252" s="285"/>
      <c r="BE252" s="282"/>
    </row>
    <row r="253" spans="1:57" ht="30" customHeight="1" thickBot="1">
      <c r="A253" s="150"/>
      <c r="B253" s="147"/>
      <c r="C253" s="153"/>
      <c r="D253" s="155"/>
      <c r="E253" s="159"/>
      <c r="F253" s="155"/>
      <c r="G253" s="159"/>
      <c r="H253" s="21" t="s">
        <v>168</v>
      </c>
      <c r="I253" s="60" t="s">
        <v>131</v>
      </c>
      <c r="J253" s="239"/>
      <c r="K253" s="203"/>
      <c r="L253" s="153"/>
      <c r="M253" s="205"/>
      <c r="N253" s="194"/>
      <c r="O253" s="153"/>
      <c r="P253" s="20" t="s">
        <v>153</v>
      </c>
      <c r="Q253" s="19" t="s">
        <v>154</v>
      </c>
      <c r="R253" s="19">
        <f>+IFERROR(VLOOKUP(Q253,[9]DATOS!$E$2:$F$17,2,FALSE),"")</f>
        <v>15</v>
      </c>
      <c r="S253" s="162"/>
      <c r="T253" s="162"/>
      <c r="U253" s="162"/>
      <c r="V253" s="162"/>
      <c r="W253" s="162"/>
      <c r="X253" s="162"/>
      <c r="Y253" s="153"/>
      <c r="Z253" s="162"/>
      <c r="AA253" s="153"/>
      <c r="AB253" s="213"/>
      <c r="AC253" s="171"/>
      <c r="AD253" s="171"/>
      <c r="AE253" s="174"/>
      <c r="AF253" s="153"/>
      <c r="AG253" s="153"/>
      <c r="AH253" s="153"/>
      <c r="AI253" s="181"/>
      <c r="AJ253" s="498"/>
      <c r="AK253" s="164"/>
      <c r="AL253" s="164"/>
      <c r="AM253" s="153"/>
      <c r="AN253" s="182"/>
      <c r="AO253" s="292"/>
      <c r="AP253" s="192"/>
      <c r="AQ253" s="192"/>
      <c r="AR253" s="192"/>
      <c r="AS253" s="192"/>
      <c r="AT253" s="192"/>
      <c r="AU253" s="192"/>
      <c r="AV253" s="192"/>
      <c r="AW253" s="192"/>
      <c r="AX253" s="192"/>
      <c r="AY253" s="192"/>
      <c r="AZ253" s="283"/>
      <c r="BA253" s="284"/>
      <c r="BB253" s="285"/>
      <c r="BC253" s="285"/>
      <c r="BD253" s="285"/>
      <c r="BE253" s="282"/>
    </row>
    <row r="254" spans="1:57" ht="18.75" customHeight="1" thickBot="1">
      <c r="A254" s="150"/>
      <c r="B254" s="147"/>
      <c r="C254" s="153"/>
      <c r="D254" s="155"/>
      <c r="E254" s="159"/>
      <c r="F254" s="155"/>
      <c r="G254" s="159"/>
      <c r="H254" s="195" t="s">
        <v>169</v>
      </c>
      <c r="I254" s="60" t="s">
        <v>131</v>
      </c>
      <c r="J254" s="239"/>
      <c r="K254" s="203"/>
      <c r="L254" s="153"/>
      <c r="M254" s="205"/>
      <c r="N254" s="194"/>
      <c r="O254" s="153"/>
      <c r="P254" s="20" t="s">
        <v>156</v>
      </c>
      <c r="Q254" s="19" t="s">
        <v>157</v>
      </c>
      <c r="R254" s="19">
        <f>+IFERROR(VLOOKUP(Q254,[9]DATOS!$E$2:$F$17,2,FALSE),"")</f>
        <v>15</v>
      </c>
      <c r="S254" s="162"/>
      <c r="T254" s="162"/>
      <c r="U254" s="162"/>
      <c r="V254" s="162"/>
      <c r="W254" s="162"/>
      <c r="X254" s="162"/>
      <c r="Y254" s="153"/>
      <c r="Z254" s="162"/>
      <c r="AA254" s="153"/>
      <c r="AB254" s="213"/>
      <c r="AC254" s="171"/>
      <c r="AD254" s="171"/>
      <c r="AE254" s="174"/>
      <c r="AF254" s="153"/>
      <c r="AG254" s="153"/>
      <c r="AH254" s="153"/>
      <c r="AI254" s="181"/>
      <c r="AJ254" s="498"/>
      <c r="AK254" s="164"/>
      <c r="AL254" s="164"/>
      <c r="AM254" s="153"/>
      <c r="AN254" s="182"/>
      <c r="AO254" s="292"/>
      <c r="AP254" s="192"/>
      <c r="AQ254" s="192"/>
      <c r="AR254" s="192"/>
      <c r="AS254" s="192"/>
      <c r="AT254" s="192"/>
      <c r="AU254" s="192"/>
      <c r="AV254" s="192"/>
      <c r="AW254" s="192"/>
      <c r="AX254" s="192"/>
      <c r="AY254" s="192"/>
      <c r="AZ254" s="283"/>
      <c r="BA254" s="284"/>
      <c r="BB254" s="285"/>
      <c r="BC254" s="285"/>
      <c r="BD254" s="285"/>
      <c r="BE254" s="282"/>
    </row>
    <row r="255" spans="1:57" ht="45.75" customHeight="1" thickBot="1">
      <c r="A255" s="150"/>
      <c r="B255" s="147"/>
      <c r="C255" s="153"/>
      <c r="D255" s="155"/>
      <c r="E255" s="159"/>
      <c r="F255" s="155"/>
      <c r="G255" s="159"/>
      <c r="H255" s="195"/>
      <c r="I255" s="60" t="s">
        <v>131</v>
      </c>
      <c r="J255" s="239"/>
      <c r="K255" s="203"/>
      <c r="L255" s="153"/>
      <c r="M255" s="205"/>
      <c r="N255" s="194"/>
      <c r="O255" s="153"/>
      <c r="P255" s="20" t="s">
        <v>159</v>
      </c>
      <c r="Q255" s="19" t="s">
        <v>160</v>
      </c>
      <c r="R255" s="19">
        <f>+IFERROR(VLOOKUP(Q255,[9]DATOS!$E$2:$F$17,2,FALSE),"")</f>
        <v>15</v>
      </c>
      <c r="S255" s="162"/>
      <c r="T255" s="162"/>
      <c r="U255" s="162"/>
      <c r="V255" s="162"/>
      <c r="W255" s="162"/>
      <c r="X255" s="162"/>
      <c r="Y255" s="153"/>
      <c r="Z255" s="162"/>
      <c r="AA255" s="153"/>
      <c r="AB255" s="213"/>
      <c r="AC255" s="171"/>
      <c r="AD255" s="171"/>
      <c r="AE255" s="174"/>
      <c r="AF255" s="153"/>
      <c r="AG255" s="153"/>
      <c r="AH255" s="153"/>
      <c r="AI255" s="181"/>
      <c r="AJ255" s="498"/>
      <c r="AK255" s="164"/>
      <c r="AL255" s="164"/>
      <c r="AM255" s="153"/>
      <c r="AN255" s="182"/>
      <c r="AO255" s="292"/>
      <c r="AP255" s="192"/>
      <c r="AQ255" s="192"/>
      <c r="AR255" s="192"/>
      <c r="AS255" s="192"/>
      <c r="AT255" s="192"/>
      <c r="AU255" s="192"/>
      <c r="AV255" s="192"/>
      <c r="AW255" s="192"/>
      <c r="AX255" s="192"/>
      <c r="AY255" s="192"/>
      <c r="AZ255" s="283"/>
      <c r="BA255" s="284"/>
      <c r="BB255" s="285"/>
      <c r="BC255" s="285"/>
      <c r="BD255" s="285"/>
      <c r="BE255" s="282"/>
    </row>
    <row r="256" spans="1:57" ht="27.75" customHeight="1" thickBot="1">
      <c r="A256" s="150"/>
      <c r="B256" s="147"/>
      <c r="C256" s="153"/>
      <c r="D256" s="155"/>
      <c r="E256" s="159"/>
      <c r="F256" s="155"/>
      <c r="G256" s="159"/>
      <c r="H256" s="178" t="s">
        <v>170</v>
      </c>
      <c r="I256" s="60" t="s">
        <v>131</v>
      </c>
      <c r="J256" s="239"/>
      <c r="K256" s="203"/>
      <c r="L256" s="153"/>
      <c r="M256" s="205"/>
      <c r="N256" s="194"/>
      <c r="O256" s="153"/>
      <c r="P256" s="20" t="s">
        <v>162</v>
      </c>
      <c r="Q256" s="23" t="s">
        <v>163</v>
      </c>
      <c r="R256" s="19">
        <f>+IFERROR(VLOOKUP(Q256,[9]DATOS!$E$2:$F$17,2,FALSE),"")</f>
        <v>10</v>
      </c>
      <c r="S256" s="162"/>
      <c r="T256" s="162"/>
      <c r="U256" s="162"/>
      <c r="V256" s="162"/>
      <c r="W256" s="162"/>
      <c r="X256" s="162"/>
      <c r="Y256" s="153"/>
      <c r="Z256" s="162"/>
      <c r="AA256" s="153"/>
      <c r="AB256" s="213"/>
      <c r="AC256" s="171"/>
      <c r="AD256" s="171"/>
      <c r="AE256" s="174"/>
      <c r="AF256" s="153"/>
      <c r="AG256" s="153"/>
      <c r="AH256" s="153"/>
      <c r="AI256" s="181"/>
      <c r="AJ256" s="498"/>
      <c r="AK256" s="164"/>
      <c r="AL256" s="164"/>
      <c r="AM256" s="153"/>
      <c r="AN256" s="182"/>
      <c r="AO256" s="292"/>
      <c r="AP256" s="192"/>
      <c r="AQ256" s="192"/>
      <c r="AR256" s="192"/>
      <c r="AS256" s="192"/>
      <c r="AT256" s="192"/>
      <c r="AU256" s="192"/>
      <c r="AV256" s="192"/>
      <c r="AW256" s="192"/>
      <c r="AX256" s="192"/>
      <c r="AY256" s="192"/>
      <c r="AZ256" s="283"/>
      <c r="BA256" s="284"/>
      <c r="BB256" s="285"/>
      <c r="BC256" s="285"/>
      <c r="BD256" s="285"/>
      <c r="BE256" s="282"/>
    </row>
    <row r="257" spans="1:57" ht="26.25" customHeight="1" thickBot="1">
      <c r="A257" s="150"/>
      <c r="B257" s="147"/>
      <c r="C257" s="153"/>
      <c r="D257" s="155"/>
      <c r="E257" s="159"/>
      <c r="F257" s="155"/>
      <c r="G257" s="159"/>
      <c r="H257" s="179"/>
      <c r="I257" s="60" t="s">
        <v>131</v>
      </c>
      <c r="J257" s="239"/>
      <c r="K257" s="203"/>
      <c r="L257" s="153"/>
      <c r="M257" s="205"/>
      <c r="N257" s="159"/>
      <c r="O257" s="153"/>
      <c r="P257" s="161"/>
      <c r="Q257" s="161"/>
      <c r="R257" s="161"/>
      <c r="S257" s="162"/>
      <c r="T257" s="162"/>
      <c r="U257" s="162"/>
      <c r="V257" s="162"/>
      <c r="W257" s="162"/>
      <c r="X257" s="162"/>
      <c r="Y257" s="153"/>
      <c r="Z257" s="162"/>
      <c r="AA257" s="153"/>
      <c r="AB257" s="213"/>
      <c r="AC257" s="171"/>
      <c r="AD257" s="171"/>
      <c r="AE257" s="174"/>
      <c r="AF257" s="153"/>
      <c r="AG257" s="153"/>
      <c r="AH257" s="153"/>
      <c r="AI257" s="182"/>
      <c r="AJ257" s="498"/>
      <c r="AK257" s="164"/>
      <c r="AL257" s="164"/>
      <c r="AM257" s="153"/>
      <c r="AN257" s="182"/>
      <c r="AO257" s="292"/>
      <c r="AP257" s="192"/>
      <c r="AQ257" s="192"/>
      <c r="AR257" s="192"/>
      <c r="AS257" s="192"/>
      <c r="AT257" s="192"/>
      <c r="AU257" s="192"/>
      <c r="AV257" s="192"/>
      <c r="AW257" s="192"/>
      <c r="AX257" s="192"/>
      <c r="AY257" s="192"/>
      <c r="AZ257" s="283"/>
      <c r="BA257" s="284"/>
      <c r="BB257" s="285"/>
      <c r="BC257" s="285"/>
      <c r="BD257" s="285"/>
      <c r="BE257" s="282"/>
    </row>
    <row r="258" spans="1:57" ht="18.75" customHeight="1" thickBot="1">
      <c r="A258" s="150"/>
      <c r="B258" s="147"/>
      <c r="C258" s="153"/>
      <c r="D258" s="155"/>
      <c r="E258" s="159"/>
      <c r="F258" s="155"/>
      <c r="G258" s="159"/>
      <c r="H258" s="195" t="s">
        <v>171</v>
      </c>
      <c r="I258" s="60" t="s">
        <v>131</v>
      </c>
      <c r="J258" s="239"/>
      <c r="K258" s="203"/>
      <c r="L258" s="153"/>
      <c r="M258" s="205"/>
      <c r="N258" s="159"/>
      <c r="O258" s="153"/>
      <c r="P258" s="162"/>
      <c r="Q258" s="162"/>
      <c r="R258" s="162"/>
      <c r="S258" s="162"/>
      <c r="T258" s="162"/>
      <c r="U258" s="162"/>
      <c r="V258" s="162"/>
      <c r="W258" s="162"/>
      <c r="X258" s="162"/>
      <c r="Y258" s="153"/>
      <c r="Z258" s="162"/>
      <c r="AA258" s="153"/>
      <c r="AB258" s="213"/>
      <c r="AC258" s="171"/>
      <c r="AD258" s="171"/>
      <c r="AE258" s="174"/>
      <c r="AF258" s="153"/>
      <c r="AG258" s="153"/>
      <c r="AH258" s="153"/>
      <c r="AI258" s="182"/>
      <c r="AJ258" s="498"/>
      <c r="AK258" s="164"/>
      <c r="AL258" s="164"/>
      <c r="AM258" s="153"/>
      <c r="AN258" s="182"/>
      <c r="AO258" s="292"/>
      <c r="AP258" s="192"/>
      <c r="AQ258" s="192"/>
      <c r="AR258" s="192"/>
      <c r="AS258" s="192"/>
      <c r="AT258" s="192"/>
      <c r="AU258" s="192"/>
      <c r="AV258" s="192"/>
      <c r="AW258" s="192"/>
      <c r="AX258" s="192"/>
      <c r="AY258" s="192"/>
      <c r="AZ258" s="283"/>
      <c r="BA258" s="284"/>
      <c r="BB258" s="285"/>
      <c r="BC258" s="285"/>
      <c r="BD258" s="285"/>
      <c r="BE258" s="282"/>
    </row>
    <row r="259" spans="1:57" ht="9.75" customHeight="1" thickBot="1">
      <c r="A259" s="150"/>
      <c r="B259" s="147"/>
      <c r="C259" s="153"/>
      <c r="D259" s="155"/>
      <c r="E259" s="159"/>
      <c r="F259" s="155"/>
      <c r="G259" s="159"/>
      <c r="H259" s="195"/>
      <c r="I259" s="60" t="s">
        <v>131</v>
      </c>
      <c r="J259" s="239"/>
      <c r="K259" s="203"/>
      <c r="L259" s="153"/>
      <c r="M259" s="205"/>
      <c r="N259" s="159"/>
      <c r="O259" s="153"/>
      <c r="P259" s="162"/>
      <c r="Q259" s="162"/>
      <c r="R259" s="162"/>
      <c r="S259" s="162"/>
      <c r="T259" s="162"/>
      <c r="U259" s="162"/>
      <c r="V259" s="162"/>
      <c r="W259" s="162"/>
      <c r="X259" s="162"/>
      <c r="Y259" s="153"/>
      <c r="Z259" s="162"/>
      <c r="AA259" s="153"/>
      <c r="AB259" s="213"/>
      <c r="AC259" s="171"/>
      <c r="AD259" s="171"/>
      <c r="AE259" s="174"/>
      <c r="AF259" s="153"/>
      <c r="AG259" s="153"/>
      <c r="AH259" s="153"/>
      <c r="AI259" s="182"/>
      <c r="AJ259" s="498"/>
      <c r="AK259" s="164"/>
      <c r="AL259" s="164"/>
      <c r="AM259" s="153"/>
      <c r="AN259" s="182"/>
      <c r="AO259" s="292"/>
      <c r="AP259" s="192"/>
      <c r="AQ259" s="192"/>
      <c r="AR259" s="192"/>
      <c r="AS259" s="192"/>
      <c r="AT259" s="192"/>
      <c r="AU259" s="192"/>
      <c r="AV259" s="192"/>
      <c r="AW259" s="192"/>
      <c r="AX259" s="192"/>
      <c r="AY259" s="192"/>
      <c r="AZ259" s="283"/>
      <c r="BA259" s="284"/>
      <c r="BB259" s="285"/>
      <c r="BC259" s="285"/>
      <c r="BD259" s="285"/>
      <c r="BE259" s="282"/>
    </row>
    <row r="260" spans="1:57" ht="18.75" customHeight="1" thickBot="1">
      <c r="A260" s="150"/>
      <c r="B260" s="147"/>
      <c r="C260" s="153"/>
      <c r="D260" s="155"/>
      <c r="E260" s="159"/>
      <c r="F260" s="155"/>
      <c r="G260" s="159"/>
      <c r="H260" s="195" t="s">
        <v>172</v>
      </c>
      <c r="I260" s="60" t="s">
        <v>131</v>
      </c>
      <c r="J260" s="239"/>
      <c r="K260" s="203"/>
      <c r="L260" s="153"/>
      <c r="M260" s="205"/>
      <c r="N260" s="159"/>
      <c r="O260" s="153"/>
      <c r="P260" s="162"/>
      <c r="Q260" s="162"/>
      <c r="R260" s="162"/>
      <c r="S260" s="162"/>
      <c r="T260" s="162"/>
      <c r="U260" s="162"/>
      <c r="V260" s="162"/>
      <c r="W260" s="162"/>
      <c r="X260" s="162"/>
      <c r="Y260" s="153"/>
      <c r="Z260" s="162"/>
      <c r="AA260" s="153"/>
      <c r="AB260" s="213"/>
      <c r="AC260" s="171"/>
      <c r="AD260" s="171"/>
      <c r="AE260" s="174"/>
      <c r="AF260" s="153"/>
      <c r="AG260" s="153"/>
      <c r="AH260" s="153"/>
      <c r="AI260" s="182"/>
      <c r="AJ260" s="498"/>
      <c r="AK260" s="164"/>
      <c r="AL260" s="164"/>
      <c r="AM260" s="153"/>
      <c r="AN260" s="182"/>
      <c r="AO260" s="292"/>
      <c r="AP260" s="192"/>
      <c r="AQ260" s="192"/>
      <c r="AR260" s="192"/>
      <c r="AS260" s="192"/>
      <c r="AT260" s="192"/>
      <c r="AU260" s="192"/>
      <c r="AV260" s="192"/>
      <c r="AW260" s="192"/>
      <c r="AX260" s="192"/>
      <c r="AY260" s="192"/>
      <c r="AZ260" s="283"/>
      <c r="BA260" s="284"/>
      <c r="BB260" s="285"/>
      <c r="BC260" s="285"/>
      <c r="BD260" s="285"/>
      <c r="BE260" s="282"/>
    </row>
    <row r="261" spans="1:57" ht="12.75" customHeight="1" thickBot="1">
      <c r="A261" s="150"/>
      <c r="B261" s="147"/>
      <c r="C261" s="153"/>
      <c r="D261" s="155"/>
      <c r="E261" s="159"/>
      <c r="F261" s="155"/>
      <c r="G261" s="159"/>
      <c r="H261" s="195"/>
      <c r="I261" s="60" t="s">
        <v>131</v>
      </c>
      <c r="J261" s="239"/>
      <c r="K261" s="203"/>
      <c r="L261" s="153"/>
      <c r="M261" s="205"/>
      <c r="N261" s="159"/>
      <c r="O261" s="153"/>
      <c r="P261" s="162"/>
      <c r="Q261" s="162"/>
      <c r="R261" s="162"/>
      <c r="S261" s="162"/>
      <c r="T261" s="162"/>
      <c r="U261" s="162"/>
      <c r="V261" s="162"/>
      <c r="W261" s="162"/>
      <c r="X261" s="162"/>
      <c r="Y261" s="153"/>
      <c r="Z261" s="162"/>
      <c r="AA261" s="153"/>
      <c r="AB261" s="213"/>
      <c r="AC261" s="171"/>
      <c r="AD261" s="171"/>
      <c r="AE261" s="174"/>
      <c r="AF261" s="153"/>
      <c r="AG261" s="153"/>
      <c r="AH261" s="153"/>
      <c r="AI261" s="182"/>
      <c r="AJ261" s="498"/>
      <c r="AK261" s="164"/>
      <c r="AL261" s="164"/>
      <c r="AM261" s="153"/>
      <c r="AN261" s="182"/>
      <c r="AO261" s="292"/>
      <c r="AP261" s="192"/>
      <c r="AQ261" s="192"/>
      <c r="AR261" s="192"/>
      <c r="AS261" s="192"/>
      <c r="AT261" s="192"/>
      <c r="AU261" s="192"/>
      <c r="AV261" s="192"/>
      <c r="AW261" s="192"/>
      <c r="AX261" s="192"/>
      <c r="AY261" s="192"/>
      <c r="AZ261" s="283"/>
      <c r="BA261" s="284"/>
      <c r="BB261" s="285"/>
      <c r="BC261" s="285"/>
      <c r="BD261" s="285"/>
      <c r="BE261" s="282"/>
    </row>
    <row r="262" spans="1:57" ht="18.75" customHeight="1" thickBot="1">
      <c r="A262" s="150"/>
      <c r="B262" s="147"/>
      <c r="C262" s="153"/>
      <c r="D262" s="155"/>
      <c r="E262" s="159"/>
      <c r="F262" s="155"/>
      <c r="G262" s="159"/>
      <c r="H262" s="195" t="s">
        <v>173</v>
      </c>
      <c r="I262" s="60" t="s">
        <v>131</v>
      </c>
      <c r="J262" s="239"/>
      <c r="K262" s="203"/>
      <c r="L262" s="153"/>
      <c r="M262" s="205"/>
      <c r="N262" s="159"/>
      <c r="O262" s="153"/>
      <c r="P262" s="162"/>
      <c r="Q262" s="162"/>
      <c r="R262" s="162"/>
      <c r="S262" s="162"/>
      <c r="T262" s="162"/>
      <c r="U262" s="162"/>
      <c r="V262" s="162"/>
      <c r="W262" s="162"/>
      <c r="X262" s="162"/>
      <c r="Y262" s="153"/>
      <c r="Z262" s="162"/>
      <c r="AA262" s="153"/>
      <c r="AB262" s="213"/>
      <c r="AC262" s="171"/>
      <c r="AD262" s="171"/>
      <c r="AE262" s="174"/>
      <c r="AF262" s="153"/>
      <c r="AG262" s="153"/>
      <c r="AH262" s="153"/>
      <c r="AI262" s="182"/>
      <c r="AJ262" s="498"/>
      <c r="AK262" s="164"/>
      <c r="AL262" s="164"/>
      <c r="AM262" s="153"/>
      <c r="AN262" s="182"/>
      <c r="AO262" s="292"/>
      <c r="AP262" s="192"/>
      <c r="AQ262" s="192"/>
      <c r="AR262" s="192"/>
      <c r="AS262" s="192"/>
      <c r="AT262" s="192"/>
      <c r="AU262" s="192"/>
      <c r="AV262" s="192"/>
      <c r="AW262" s="192"/>
      <c r="AX262" s="192"/>
      <c r="AY262" s="192"/>
      <c r="AZ262" s="283"/>
      <c r="BA262" s="284"/>
      <c r="BB262" s="285"/>
      <c r="BC262" s="285"/>
      <c r="BD262" s="285"/>
      <c r="BE262" s="282"/>
    </row>
    <row r="263" spans="1:57" ht="12.75" customHeight="1" thickBot="1">
      <c r="A263" s="150"/>
      <c r="B263" s="147"/>
      <c r="C263" s="153"/>
      <c r="D263" s="155"/>
      <c r="E263" s="159"/>
      <c r="F263" s="155"/>
      <c r="G263" s="159"/>
      <c r="H263" s="195"/>
      <c r="I263" s="60" t="s">
        <v>131</v>
      </c>
      <c r="J263" s="239"/>
      <c r="K263" s="203"/>
      <c r="L263" s="153"/>
      <c r="M263" s="205"/>
      <c r="N263" s="159"/>
      <c r="O263" s="153"/>
      <c r="P263" s="162"/>
      <c r="Q263" s="162"/>
      <c r="R263" s="162"/>
      <c r="S263" s="162"/>
      <c r="T263" s="162"/>
      <c r="U263" s="162"/>
      <c r="V263" s="162"/>
      <c r="W263" s="162"/>
      <c r="X263" s="162"/>
      <c r="Y263" s="153"/>
      <c r="Z263" s="162"/>
      <c r="AA263" s="153"/>
      <c r="AB263" s="213"/>
      <c r="AC263" s="171"/>
      <c r="AD263" s="171"/>
      <c r="AE263" s="174"/>
      <c r="AF263" s="153"/>
      <c r="AG263" s="153"/>
      <c r="AH263" s="153"/>
      <c r="AI263" s="182"/>
      <c r="AJ263" s="498"/>
      <c r="AK263" s="164"/>
      <c r="AL263" s="164"/>
      <c r="AM263" s="153"/>
      <c r="AN263" s="182"/>
      <c r="AO263" s="292"/>
      <c r="AP263" s="192"/>
      <c r="AQ263" s="192"/>
      <c r="AR263" s="192"/>
      <c r="AS263" s="192"/>
      <c r="AT263" s="192"/>
      <c r="AU263" s="192"/>
      <c r="AV263" s="192"/>
      <c r="AW263" s="192"/>
      <c r="AX263" s="192"/>
      <c r="AY263" s="192"/>
      <c r="AZ263" s="283"/>
      <c r="BA263" s="284"/>
      <c r="BB263" s="285"/>
      <c r="BC263" s="285"/>
      <c r="BD263" s="285"/>
      <c r="BE263" s="282"/>
    </row>
    <row r="264" spans="1:57" ht="14.25" customHeight="1" thickBot="1">
      <c r="A264" s="150"/>
      <c r="B264" s="147"/>
      <c r="C264" s="153"/>
      <c r="D264" s="155"/>
      <c r="E264" s="159"/>
      <c r="F264" s="155"/>
      <c r="G264" s="159"/>
      <c r="H264" s="178" t="s">
        <v>174</v>
      </c>
      <c r="I264" s="60" t="s">
        <v>131</v>
      </c>
      <c r="J264" s="239"/>
      <c r="K264" s="203"/>
      <c r="L264" s="153"/>
      <c r="M264" s="205"/>
      <c r="N264" s="159"/>
      <c r="O264" s="153"/>
      <c r="P264" s="162"/>
      <c r="Q264" s="162"/>
      <c r="R264" s="162"/>
      <c r="S264" s="162"/>
      <c r="T264" s="162"/>
      <c r="U264" s="162"/>
      <c r="V264" s="162"/>
      <c r="W264" s="162"/>
      <c r="X264" s="162"/>
      <c r="Y264" s="153"/>
      <c r="Z264" s="162"/>
      <c r="AA264" s="153"/>
      <c r="AB264" s="213"/>
      <c r="AC264" s="171"/>
      <c r="AD264" s="171"/>
      <c r="AE264" s="174"/>
      <c r="AF264" s="153"/>
      <c r="AG264" s="153"/>
      <c r="AH264" s="153"/>
      <c r="AI264" s="182"/>
      <c r="AJ264" s="498"/>
      <c r="AK264" s="164"/>
      <c r="AL264" s="164"/>
      <c r="AM264" s="153"/>
      <c r="AN264" s="182"/>
      <c r="AO264" s="292"/>
      <c r="AP264" s="192"/>
      <c r="AQ264" s="192"/>
      <c r="AR264" s="192"/>
      <c r="AS264" s="192"/>
      <c r="AT264" s="192"/>
      <c r="AU264" s="192"/>
      <c r="AV264" s="192"/>
      <c r="AW264" s="192"/>
      <c r="AX264" s="192"/>
      <c r="AY264" s="192"/>
      <c r="AZ264" s="283"/>
      <c r="BA264" s="284"/>
      <c r="BB264" s="285"/>
      <c r="BC264" s="285"/>
      <c r="BD264" s="285"/>
      <c r="BE264" s="282"/>
    </row>
    <row r="265" spans="1:57" ht="13.5" customHeight="1" thickBot="1">
      <c r="A265" s="150"/>
      <c r="B265" s="147"/>
      <c r="C265" s="153"/>
      <c r="D265" s="155"/>
      <c r="E265" s="159"/>
      <c r="F265" s="155"/>
      <c r="G265" s="159"/>
      <c r="H265" s="179"/>
      <c r="I265" s="60" t="s">
        <v>131</v>
      </c>
      <c r="J265" s="239"/>
      <c r="K265" s="203"/>
      <c r="L265" s="153"/>
      <c r="M265" s="205"/>
      <c r="N265" s="159"/>
      <c r="O265" s="153"/>
      <c r="P265" s="162"/>
      <c r="Q265" s="162"/>
      <c r="R265" s="162"/>
      <c r="S265" s="162"/>
      <c r="T265" s="162"/>
      <c r="U265" s="162"/>
      <c r="V265" s="162"/>
      <c r="W265" s="162"/>
      <c r="X265" s="162"/>
      <c r="Y265" s="153"/>
      <c r="Z265" s="162"/>
      <c r="AA265" s="153"/>
      <c r="AB265" s="213"/>
      <c r="AC265" s="171"/>
      <c r="AD265" s="171"/>
      <c r="AE265" s="174"/>
      <c r="AF265" s="153"/>
      <c r="AG265" s="153"/>
      <c r="AH265" s="153"/>
      <c r="AI265" s="182"/>
      <c r="AJ265" s="498"/>
      <c r="AK265" s="164"/>
      <c r="AL265" s="164"/>
      <c r="AM265" s="153"/>
      <c r="AN265" s="182"/>
      <c r="AO265" s="292"/>
      <c r="AP265" s="192"/>
      <c r="AQ265" s="192"/>
      <c r="AR265" s="192"/>
      <c r="AS265" s="192"/>
      <c r="AT265" s="192"/>
      <c r="AU265" s="192"/>
      <c r="AV265" s="192"/>
      <c r="AW265" s="192"/>
      <c r="AX265" s="192"/>
      <c r="AY265" s="192"/>
      <c r="AZ265" s="283"/>
      <c r="BA265" s="284"/>
      <c r="BB265" s="285"/>
      <c r="BC265" s="285"/>
      <c r="BD265" s="285"/>
      <c r="BE265" s="282"/>
    </row>
    <row r="266" spans="1:57" ht="18.75" customHeight="1" thickBot="1">
      <c r="A266" s="150"/>
      <c r="B266" s="147"/>
      <c r="C266" s="153"/>
      <c r="D266" s="155"/>
      <c r="E266" s="159"/>
      <c r="F266" s="155"/>
      <c r="G266" s="159"/>
      <c r="H266" s="185" t="s">
        <v>175</v>
      </c>
      <c r="I266" s="60" t="s">
        <v>131</v>
      </c>
      <c r="J266" s="239"/>
      <c r="K266" s="203"/>
      <c r="L266" s="153"/>
      <c r="M266" s="205"/>
      <c r="N266" s="159"/>
      <c r="O266" s="153"/>
      <c r="P266" s="162"/>
      <c r="Q266" s="162"/>
      <c r="R266" s="162"/>
      <c r="S266" s="162"/>
      <c r="T266" s="162"/>
      <c r="U266" s="162"/>
      <c r="V266" s="162"/>
      <c r="W266" s="162"/>
      <c r="X266" s="162"/>
      <c r="Y266" s="153"/>
      <c r="Z266" s="162"/>
      <c r="AA266" s="153"/>
      <c r="AB266" s="213"/>
      <c r="AC266" s="171"/>
      <c r="AD266" s="171"/>
      <c r="AE266" s="174"/>
      <c r="AF266" s="153"/>
      <c r="AG266" s="153"/>
      <c r="AH266" s="153"/>
      <c r="AI266" s="182"/>
      <c r="AJ266" s="498"/>
      <c r="AK266" s="164"/>
      <c r="AL266" s="164"/>
      <c r="AM266" s="153"/>
      <c r="AN266" s="182"/>
      <c r="AO266" s="292"/>
      <c r="AP266" s="192"/>
      <c r="AQ266" s="192"/>
      <c r="AR266" s="192"/>
      <c r="AS266" s="192"/>
      <c r="AT266" s="192"/>
      <c r="AU266" s="192"/>
      <c r="AV266" s="192"/>
      <c r="AW266" s="192"/>
      <c r="AX266" s="192"/>
      <c r="AY266" s="192"/>
      <c r="AZ266" s="283"/>
      <c r="BA266" s="284"/>
      <c r="BB266" s="285"/>
      <c r="BC266" s="285"/>
      <c r="BD266" s="285"/>
      <c r="BE266" s="282"/>
    </row>
    <row r="267" spans="1:57" ht="15.75" customHeight="1" thickBot="1">
      <c r="A267" s="249"/>
      <c r="B267" s="148"/>
      <c r="C267" s="223"/>
      <c r="D267" s="250"/>
      <c r="E267" s="160"/>
      <c r="F267" s="250"/>
      <c r="G267" s="160"/>
      <c r="H267" s="240"/>
      <c r="I267" s="60" t="s">
        <v>131</v>
      </c>
      <c r="J267" s="251"/>
      <c r="K267" s="252"/>
      <c r="L267" s="153"/>
      <c r="M267" s="257"/>
      <c r="N267" s="160"/>
      <c r="O267" s="223"/>
      <c r="P267" s="233"/>
      <c r="Q267" s="233"/>
      <c r="R267" s="233"/>
      <c r="S267" s="233"/>
      <c r="T267" s="233"/>
      <c r="U267" s="233"/>
      <c r="V267" s="233"/>
      <c r="W267" s="233"/>
      <c r="X267" s="233"/>
      <c r="Y267" s="223"/>
      <c r="Z267" s="233"/>
      <c r="AA267" s="223"/>
      <c r="AB267" s="245"/>
      <c r="AC267" s="171"/>
      <c r="AD267" s="171"/>
      <c r="AE267" s="247"/>
      <c r="AF267" s="223"/>
      <c r="AG267" s="223"/>
      <c r="AH267" s="153"/>
      <c r="AI267" s="234"/>
      <c r="AJ267" s="499"/>
      <c r="AK267" s="500"/>
      <c r="AL267" s="500"/>
      <c r="AM267" s="223"/>
      <c r="AN267" s="234"/>
      <c r="AO267" s="312"/>
      <c r="AP267" s="313"/>
      <c r="AQ267" s="313"/>
      <c r="AR267" s="313"/>
      <c r="AS267" s="313"/>
      <c r="AT267" s="313"/>
      <c r="AU267" s="313"/>
      <c r="AV267" s="313"/>
      <c r="AW267" s="313"/>
      <c r="AX267" s="313"/>
      <c r="AY267" s="313"/>
      <c r="AZ267" s="318"/>
      <c r="BA267" s="319"/>
      <c r="BB267" s="301"/>
      <c r="BC267" s="301"/>
      <c r="BD267" s="301"/>
      <c r="BE267" s="314"/>
    </row>
    <row r="268" spans="1:57" ht="46.5" customHeight="1" thickBot="1">
      <c r="A268" s="149">
        <v>9</v>
      </c>
      <c r="B268" s="131" t="s">
        <v>305</v>
      </c>
      <c r="C268" s="152" t="s">
        <v>306</v>
      </c>
      <c r="D268" s="154" t="s">
        <v>126</v>
      </c>
      <c r="E268" s="152" t="s">
        <v>307</v>
      </c>
      <c r="F268" s="154" t="s">
        <v>308</v>
      </c>
      <c r="G268" s="158" t="s">
        <v>129</v>
      </c>
      <c r="H268" s="25" t="s">
        <v>130</v>
      </c>
      <c r="I268" s="60" t="s">
        <v>131</v>
      </c>
      <c r="J268" s="238">
        <f>COUNTIF(I268:I293,[3]DATOS!$D$24)</f>
        <v>26</v>
      </c>
      <c r="K268" s="202" t="str">
        <f>+IF(AND(J268&lt;6,J268&gt;0),"Moderado",IF(AND(J268&lt;12,J268&gt;5),"Mayor",IF(AND(J268&lt;20,J268&gt;11),"Catastrófico","Responda las Preguntas de Impacto")))</f>
        <v>Responda las Preguntas de Impacto</v>
      </c>
      <c r="L268" s="152"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
      </c>
      <c r="M268" s="204"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
      </c>
      <c r="N268" s="197" t="s">
        <v>309</v>
      </c>
      <c r="O268" s="198" t="s">
        <v>133</v>
      </c>
      <c r="P268" s="23" t="s">
        <v>134</v>
      </c>
      <c r="Q268" s="19" t="s">
        <v>135</v>
      </c>
      <c r="R268" s="19">
        <f>+IFERROR(VLOOKUP(Q268,[10]DATOS!$E$2:$F$17,2,FALSE),"")</f>
        <v>15</v>
      </c>
      <c r="S268" s="199">
        <f>SUM(R268:R275)</f>
        <v>100</v>
      </c>
      <c r="T268" s="192" t="str">
        <f>+IF(AND(S268&lt;=100,S268&gt;=96),"Fuerte",IF(AND(S268&lt;=95,S268&gt;=86),"Moderado",IF(AND(S268&lt;=85,J268&gt;=0),"Débil"," ")))</f>
        <v>Fuerte</v>
      </c>
      <c r="U268" s="192" t="s">
        <v>136</v>
      </c>
      <c r="V268" s="192"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192">
        <f>IF(V268="Fuerte",100,IF(V268="Moderado",50,IF(V268="Débil",0)))</f>
        <v>100</v>
      </c>
      <c r="X268" s="161">
        <f>AVERAGE(W268:W293)</f>
        <v>100</v>
      </c>
      <c r="Y268" s="170" t="s">
        <v>310</v>
      </c>
      <c r="Z268" s="161" t="s">
        <v>190</v>
      </c>
      <c r="AA268" s="172" t="s">
        <v>311</v>
      </c>
      <c r="AB268" s="212" t="str">
        <f>+IF(X268=100,"Fuerte",IF(AND(X268&lt;=99,X268&gt;=50),"Moderado",IF(X268&lt;50,"Débil"," ")))</f>
        <v>Fuerte</v>
      </c>
      <c r="AC268" s="171" t="s">
        <v>140</v>
      </c>
      <c r="AD268" s="171" t="s">
        <v>140</v>
      </c>
      <c r="AE268" s="173"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152"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152" t="str">
        <f>K268</f>
        <v>Responda las Preguntas de Impacto</v>
      </c>
      <c r="AH268" s="152"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
      </c>
      <c r="AI268" s="180"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
      </c>
      <c r="AJ268" s="183" t="s">
        <v>312</v>
      </c>
      <c r="AK268" s="184">
        <v>43466</v>
      </c>
      <c r="AL268" s="163">
        <v>43830</v>
      </c>
      <c r="AM268" s="166" t="s">
        <v>313</v>
      </c>
      <c r="AN268" s="156" t="s">
        <v>314</v>
      </c>
      <c r="AO268" s="264"/>
      <c r="AP268" s="260"/>
      <c r="AQ268" s="260"/>
      <c r="AR268" s="260"/>
      <c r="AS268" s="260"/>
      <c r="AT268" s="260"/>
      <c r="AU268" s="260"/>
      <c r="AV268" s="260"/>
      <c r="AW268" s="260"/>
      <c r="AX268" s="260"/>
      <c r="AY268" s="260"/>
      <c r="AZ268" s="261"/>
      <c r="BA268" s="302"/>
      <c r="BB268" s="305"/>
      <c r="BC268" s="305"/>
      <c r="BD268" s="305"/>
      <c r="BE268" s="286"/>
    </row>
    <row r="269" spans="1:57" ht="30" customHeight="1" thickBot="1">
      <c r="A269" s="150"/>
      <c r="B269" s="132"/>
      <c r="C269" s="153"/>
      <c r="D269" s="155"/>
      <c r="E269" s="153"/>
      <c r="F269" s="155"/>
      <c r="G269" s="159"/>
      <c r="H269" s="21" t="s">
        <v>145</v>
      </c>
      <c r="I269" s="60" t="s">
        <v>131</v>
      </c>
      <c r="J269" s="239"/>
      <c r="K269" s="203"/>
      <c r="L269" s="153"/>
      <c r="M269" s="205"/>
      <c r="N269" s="194"/>
      <c r="O269" s="177"/>
      <c r="P269" s="23" t="s">
        <v>146</v>
      </c>
      <c r="Q269" s="19" t="s">
        <v>147</v>
      </c>
      <c r="R269" s="19">
        <f>+IFERROR(VLOOKUP(Q269,[10]DATOS!$E$2:$F$17,2,FALSE),"")</f>
        <v>15</v>
      </c>
      <c r="S269" s="200"/>
      <c r="T269" s="192"/>
      <c r="U269" s="192"/>
      <c r="V269" s="192"/>
      <c r="W269" s="192"/>
      <c r="X269" s="162"/>
      <c r="Y269" s="153"/>
      <c r="Z269" s="162"/>
      <c r="AA269" s="188"/>
      <c r="AB269" s="213"/>
      <c r="AC269" s="171"/>
      <c r="AD269" s="171"/>
      <c r="AE269" s="174"/>
      <c r="AF269" s="153"/>
      <c r="AG269" s="153"/>
      <c r="AH269" s="153"/>
      <c r="AI269" s="181"/>
      <c r="AJ269" s="183"/>
      <c r="AK269" s="164"/>
      <c r="AL269" s="164"/>
      <c r="AM269" s="167"/>
      <c r="AN269" s="182"/>
      <c r="AO269" s="265"/>
      <c r="AP269" s="162"/>
      <c r="AQ269" s="162"/>
      <c r="AR269" s="162"/>
      <c r="AS269" s="162"/>
      <c r="AT269" s="162"/>
      <c r="AU269" s="162"/>
      <c r="AV269" s="162"/>
      <c r="AW269" s="162"/>
      <c r="AX269" s="162"/>
      <c r="AY269" s="162"/>
      <c r="AZ269" s="262"/>
      <c r="BA269" s="303"/>
      <c r="BB269" s="306"/>
      <c r="BC269" s="306"/>
      <c r="BD269" s="306"/>
      <c r="BE269" s="287"/>
    </row>
    <row r="270" spans="1:57" ht="30" customHeight="1" thickBot="1">
      <c r="A270" s="150"/>
      <c r="B270" s="132"/>
      <c r="C270" s="153"/>
      <c r="D270" s="155"/>
      <c r="E270" s="153"/>
      <c r="F270" s="155"/>
      <c r="G270" s="159"/>
      <c r="H270" s="21" t="s">
        <v>148</v>
      </c>
      <c r="I270" s="60" t="s">
        <v>131</v>
      </c>
      <c r="J270" s="239"/>
      <c r="K270" s="203"/>
      <c r="L270" s="153"/>
      <c r="M270" s="205"/>
      <c r="N270" s="194"/>
      <c r="O270" s="177"/>
      <c r="P270" s="23" t="s">
        <v>149</v>
      </c>
      <c r="Q270" s="19" t="s">
        <v>150</v>
      </c>
      <c r="R270" s="19">
        <f>+IFERROR(VLOOKUP(Q270,[10]DATOS!$E$2:$F$17,2,FALSE),"")</f>
        <v>15</v>
      </c>
      <c r="S270" s="200"/>
      <c r="T270" s="192"/>
      <c r="U270" s="192"/>
      <c r="V270" s="192"/>
      <c r="W270" s="192"/>
      <c r="X270" s="162"/>
      <c r="Y270" s="153"/>
      <c r="Z270" s="162"/>
      <c r="AA270" s="188"/>
      <c r="AB270" s="213"/>
      <c r="AC270" s="171"/>
      <c r="AD270" s="171"/>
      <c r="AE270" s="174"/>
      <c r="AF270" s="153"/>
      <c r="AG270" s="153"/>
      <c r="AH270" s="153"/>
      <c r="AI270" s="181"/>
      <c r="AJ270" s="183"/>
      <c r="AK270" s="164"/>
      <c r="AL270" s="164"/>
      <c r="AM270" s="167"/>
      <c r="AN270" s="182"/>
      <c r="AO270" s="265"/>
      <c r="AP270" s="162"/>
      <c r="AQ270" s="162"/>
      <c r="AR270" s="162"/>
      <c r="AS270" s="162"/>
      <c r="AT270" s="162"/>
      <c r="AU270" s="162"/>
      <c r="AV270" s="162"/>
      <c r="AW270" s="162"/>
      <c r="AX270" s="162"/>
      <c r="AY270" s="162"/>
      <c r="AZ270" s="262"/>
      <c r="BA270" s="303"/>
      <c r="BB270" s="306"/>
      <c r="BC270" s="306"/>
      <c r="BD270" s="306"/>
      <c r="BE270" s="287"/>
    </row>
    <row r="271" spans="1:57" ht="30" customHeight="1" thickBot="1">
      <c r="A271" s="150"/>
      <c r="B271" s="132"/>
      <c r="C271" s="153"/>
      <c r="D271" s="155"/>
      <c r="E271" s="153"/>
      <c r="F271" s="155"/>
      <c r="G271" s="159"/>
      <c r="H271" s="21" t="s">
        <v>151</v>
      </c>
      <c r="I271" s="60" t="s">
        <v>131</v>
      </c>
      <c r="J271" s="239"/>
      <c r="K271" s="203"/>
      <c r="L271" s="153"/>
      <c r="M271" s="205"/>
      <c r="N271" s="194"/>
      <c r="O271" s="177"/>
      <c r="P271" s="23" t="s">
        <v>153</v>
      </c>
      <c r="Q271" s="19" t="s">
        <v>154</v>
      </c>
      <c r="R271" s="19">
        <f>+IFERROR(VLOOKUP(Q271,[10]DATOS!$E$2:$F$17,2,FALSE),"")</f>
        <v>15</v>
      </c>
      <c r="S271" s="200"/>
      <c r="T271" s="192"/>
      <c r="U271" s="192"/>
      <c r="V271" s="192"/>
      <c r="W271" s="192"/>
      <c r="X271" s="162"/>
      <c r="Y271" s="153"/>
      <c r="Z271" s="162"/>
      <c r="AA271" s="188"/>
      <c r="AB271" s="213"/>
      <c r="AC271" s="171"/>
      <c r="AD271" s="171"/>
      <c r="AE271" s="174"/>
      <c r="AF271" s="153"/>
      <c r="AG271" s="153"/>
      <c r="AH271" s="153"/>
      <c r="AI271" s="181"/>
      <c r="AJ271" s="183"/>
      <c r="AK271" s="164"/>
      <c r="AL271" s="164"/>
      <c r="AM271" s="167"/>
      <c r="AN271" s="182"/>
      <c r="AO271" s="265"/>
      <c r="AP271" s="162"/>
      <c r="AQ271" s="162"/>
      <c r="AR271" s="162"/>
      <c r="AS271" s="162"/>
      <c r="AT271" s="162"/>
      <c r="AU271" s="162"/>
      <c r="AV271" s="162"/>
      <c r="AW271" s="162"/>
      <c r="AX271" s="162"/>
      <c r="AY271" s="162"/>
      <c r="AZ271" s="262"/>
      <c r="BA271" s="303"/>
      <c r="BB271" s="306"/>
      <c r="BC271" s="306"/>
      <c r="BD271" s="306"/>
      <c r="BE271" s="287"/>
    </row>
    <row r="272" spans="1:57" ht="30" customHeight="1" thickBot="1">
      <c r="A272" s="150"/>
      <c r="B272" s="132"/>
      <c r="C272" s="153"/>
      <c r="D272" s="155"/>
      <c r="E272" s="153"/>
      <c r="F272" s="155"/>
      <c r="G272" s="159"/>
      <c r="H272" s="21" t="s">
        <v>155</v>
      </c>
      <c r="I272" s="60" t="s">
        <v>131</v>
      </c>
      <c r="J272" s="239"/>
      <c r="K272" s="203"/>
      <c r="L272" s="153"/>
      <c r="M272" s="205"/>
      <c r="N272" s="194"/>
      <c r="O272" s="177"/>
      <c r="P272" s="23" t="s">
        <v>156</v>
      </c>
      <c r="Q272" s="19" t="s">
        <v>157</v>
      </c>
      <c r="R272" s="19">
        <f>+IFERROR(VLOOKUP(Q272,[10]DATOS!$E$2:$F$17,2,FALSE),"")</f>
        <v>15</v>
      </c>
      <c r="S272" s="200"/>
      <c r="T272" s="192"/>
      <c r="U272" s="192"/>
      <c r="V272" s="192"/>
      <c r="W272" s="192"/>
      <c r="X272" s="162"/>
      <c r="Y272" s="153"/>
      <c r="Z272" s="162"/>
      <c r="AA272" s="188"/>
      <c r="AB272" s="213"/>
      <c r="AC272" s="171"/>
      <c r="AD272" s="171"/>
      <c r="AE272" s="174"/>
      <c r="AF272" s="153"/>
      <c r="AG272" s="153"/>
      <c r="AH272" s="153"/>
      <c r="AI272" s="181"/>
      <c r="AJ272" s="183"/>
      <c r="AK272" s="164"/>
      <c r="AL272" s="164"/>
      <c r="AM272" s="167"/>
      <c r="AN272" s="182"/>
      <c r="AO272" s="265"/>
      <c r="AP272" s="162"/>
      <c r="AQ272" s="162"/>
      <c r="AR272" s="162"/>
      <c r="AS272" s="162"/>
      <c r="AT272" s="162"/>
      <c r="AU272" s="162"/>
      <c r="AV272" s="162"/>
      <c r="AW272" s="162"/>
      <c r="AX272" s="162"/>
      <c r="AY272" s="162"/>
      <c r="AZ272" s="262"/>
      <c r="BA272" s="303"/>
      <c r="BB272" s="306"/>
      <c r="BC272" s="306"/>
      <c r="BD272" s="306"/>
      <c r="BE272" s="287"/>
    </row>
    <row r="273" spans="1:57" ht="30" customHeight="1" thickBot="1">
      <c r="A273" s="150"/>
      <c r="B273" s="132"/>
      <c r="C273" s="153"/>
      <c r="D273" s="155"/>
      <c r="E273" s="153"/>
      <c r="F273" s="155"/>
      <c r="G273" s="159"/>
      <c r="H273" s="21" t="s">
        <v>158</v>
      </c>
      <c r="I273" s="60" t="s">
        <v>131</v>
      </c>
      <c r="J273" s="239"/>
      <c r="K273" s="203"/>
      <c r="L273" s="153"/>
      <c r="M273" s="205"/>
      <c r="N273" s="194"/>
      <c r="O273" s="177"/>
      <c r="P273" s="24" t="s">
        <v>159</v>
      </c>
      <c r="Q273" s="19" t="s">
        <v>160</v>
      </c>
      <c r="R273" s="19">
        <f>+IFERROR(VLOOKUP(Q273,[10]DATOS!$E$2:$F$17,2,FALSE),"")</f>
        <v>15</v>
      </c>
      <c r="S273" s="200"/>
      <c r="T273" s="192"/>
      <c r="U273" s="192"/>
      <c r="V273" s="192"/>
      <c r="W273" s="192"/>
      <c r="X273" s="162"/>
      <c r="Y273" s="153"/>
      <c r="Z273" s="162"/>
      <c r="AA273" s="188"/>
      <c r="AB273" s="213"/>
      <c r="AC273" s="171"/>
      <c r="AD273" s="171"/>
      <c r="AE273" s="174"/>
      <c r="AF273" s="153"/>
      <c r="AG273" s="153"/>
      <c r="AH273" s="153"/>
      <c r="AI273" s="181"/>
      <c r="AJ273" s="183"/>
      <c r="AK273" s="164"/>
      <c r="AL273" s="164"/>
      <c r="AM273" s="167"/>
      <c r="AN273" s="182"/>
      <c r="AO273" s="265"/>
      <c r="AP273" s="162"/>
      <c r="AQ273" s="162"/>
      <c r="AR273" s="162"/>
      <c r="AS273" s="162"/>
      <c r="AT273" s="162"/>
      <c r="AU273" s="162"/>
      <c r="AV273" s="162"/>
      <c r="AW273" s="162"/>
      <c r="AX273" s="162"/>
      <c r="AY273" s="162"/>
      <c r="AZ273" s="262"/>
      <c r="BA273" s="303"/>
      <c r="BB273" s="306"/>
      <c r="BC273" s="306"/>
      <c r="BD273" s="306"/>
      <c r="BE273" s="287"/>
    </row>
    <row r="274" spans="1:57" ht="30" customHeight="1" thickBot="1">
      <c r="A274" s="150"/>
      <c r="B274" s="132"/>
      <c r="C274" s="153"/>
      <c r="D274" s="155"/>
      <c r="E274" s="153"/>
      <c r="F274" s="155"/>
      <c r="G274" s="159"/>
      <c r="H274" s="21" t="s">
        <v>161</v>
      </c>
      <c r="I274" s="60" t="s">
        <v>131</v>
      </c>
      <c r="J274" s="239"/>
      <c r="K274" s="203"/>
      <c r="L274" s="153"/>
      <c r="M274" s="205"/>
      <c r="N274" s="194"/>
      <c r="O274" s="177"/>
      <c r="P274" s="23" t="s">
        <v>162</v>
      </c>
      <c r="Q274" s="23" t="s">
        <v>163</v>
      </c>
      <c r="R274" s="23">
        <f>+IFERROR(VLOOKUP(Q274,[10]DATOS!$E$2:$F$17,2,FALSE),"")</f>
        <v>10</v>
      </c>
      <c r="S274" s="200"/>
      <c r="T274" s="192"/>
      <c r="U274" s="192"/>
      <c r="V274" s="192"/>
      <c r="W274" s="192"/>
      <c r="X274" s="162"/>
      <c r="Y274" s="153"/>
      <c r="Z274" s="162"/>
      <c r="AA274" s="188"/>
      <c r="AB274" s="213"/>
      <c r="AC274" s="171"/>
      <c r="AD274" s="171"/>
      <c r="AE274" s="174"/>
      <c r="AF274" s="153"/>
      <c r="AG274" s="153"/>
      <c r="AH274" s="153"/>
      <c r="AI274" s="181"/>
      <c r="AJ274" s="183"/>
      <c r="AK274" s="164"/>
      <c r="AL274" s="164"/>
      <c r="AM274" s="167"/>
      <c r="AN274" s="182"/>
      <c r="AO274" s="265"/>
      <c r="AP274" s="162"/>
      <c r="AQ274" s="162"/>
      <c r="AR274" s="162"/>
      <c r="AS274" s="162"/>
      <c r="AT274" s="162"/>
      <c r="AU274" s="162"/>
      <c r="AV274" s="162"/>
      <c r="AW274" s="162"/>
      <c r="AX274" s="162"/>
      <c r="AY274" s="162"/>
      <c r="AZ274" s="262"/>
      <c r="BA274" s="303"/>
      <c r="BB274" s="306"/>
      <c r="BC274" s="306"/>
      <c r="BD274" s="306"/>
      <c r="BE274" s="287"/>
    </row>
    <row r="275" spans="1:57" ht="72" customHeight="1" thickBot="1">
      <c r="A275" s="150"/>
      <c r="B275" s="132"/>
      <c r="C275" s="153"/>
      <c r="D275" s="155"/>
      <c r="E275" s="157"/>
      <c r="F275" s="155"/>
      <c r="G275" s="159"/>
      <c r="H275" s="21" t="s">
        <v>164</v>
      </c>
      <c r="I275" s="60" t="s">
        <v>131</v>
      </c>
      <c r="J275" s="239"/>
      <c r="K275" s="203"/>
      <c r="L275" s="153"/>
      <c r="M275" s="205"/>
      <c r="N275" s="194"/>
      <c r="O275" s="177"/>
      <c r="P275" s="22"/>
      <c r="Q275" s="22"/>
      <c r="R275" s="22"/>
      <c r="S275" s="201"/>
      <c r="T275" s="192"/>
      <c r="U275" s="192"/>
      <c r="V275" s="192"/>
      <c r="W275" s="192"/>
      <c r="X275" s="162"/>
      <c r="Y275" s="157"/>
      <c r="Z275" s="187"/>
      <c r="AA275" s="189"/>
      <c r="AB275" s="213"/>
      <c r="AC275" s="171"/>
      <c r="AD275" s="171"/>
      <c r="AE275" s="174"/>
      <c r="AF275" s="153"/>
      <c r="AG275" s="153"/>
      <c r="AH275" s="153"/>
      <c r="AI275" s="181"/>
      <c r="AJ275" s="183"/>
      <c r="AK275" s="165"/>
      <c r="AL275" s="165"/>
      <c r="AM275" s="168"/>
      <c r="AN275" s="182"/>
      <c r="AO275" s="266"/>
      <c r="AP275" s="187"/>
      <c r="AQ275" s="187"/>
      <c r="AR275" s="187"/>
      <c r="AS275" s="187"/>
      <c r="AT275" s="187"/>
      <c r="AU275" s="187"/>
      <c r="AV275" s="187"/>
      <c r="AW275" s="187"/>
      <c r="AX275" s="187"/>
      <c r="AY275" s="187"/>
      <c r="AZ275" s="263"/>
      <c r="BA275" s="304"/>
      <c r="BB275" s="307"/>
      <c r="BC275" s="307"/>
      <c r="BD275" s="307"/>
      <c r="BE275" s="288"/>
    </row>
    <row r="276" spans="1:57" ht="30" customHeight="1" thickBot="1">
      <c r="A276" s="150"/>
      <c r="B276" s="132"/>
      <c r="C276" s="153"/>
      <c r="D276" s="155"/>
      <c r="E276" s="193" t="s">
        <v>315</v>
      </c>
      <c r="F276" s="155"/>
      <c r="G276" s="159"/>
      <c r="H276" s="21" t="s">
        <v>165</v>
      </c>
      <c r="I276" s="60" t="s">
        <v>131</v>
      </c>
      <c r="J276" s="239"/>
      <c r="K276" s="203"/>
      <c r="L276" s="153"/>
      <c r="M276" s="205"/>
      <c r="N276" s="194" t="s">
        <v>316</v>
      </c>
      <c r="O276" s="152" t="s">
        <v>133</v>
      </c>
      <c r="P276" s="19" t="s">
        <v>134</v>
      </c>
      <c r="Q276" s="19" t="s">
        <v>135</v>
      </c>
      <c r="R276" s="19">
        <f>+IFERROR(VLOOKUP(Q276,[10]DATOS!$E$2:$F$17,2,FALSE),"")</f>
        <v>15</v>
      </c>
      <c r="S276" s="161">
        <f>SUM(R276:R285)</f>
        <v>100</v>
      </c>
      <c r="T276" s="161" t="str">
        <f>+IF(AND(S276&lt;=100,S276&gt;=96),"Fuerte",IF(AND(S276&lt;=95,S276&gt;=86),"Moderado",IF(AND(S276&lt;=85,J276&gt;=0),"Débil"," ")))</f>
        <v>Fuerte</v>
      </c>
      <c r="U276" s="161" t="s">
        <v>136</v>
      </c>
      <c r="V276" s="161"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161">
        <f>IF(V276="Fuerte",100,IF(V276="Moderado",50,IF(V276="Débil",0)))</f>
        <v>100</v>
      </c>
      <c r="X276" s="162"/>
      <c r="Y276" s="170" t="s">
        <v>317</v>
      </c>
      <c r="Z276" s="214" t="s">
        <v>197</v>
      </c>
      <c r="AA276" s="170" t="s">
        <v>318</v>
      </c>
      <c r="AB276" s="213"/>
      <c r="AC276" s="171"/>
      <c r="AD276" s="171"/>
      <c r="AE276" s="174"/>
      <c r="AF276" s="153"/>
      <c r="AG276" s="153"/>
      <c r="AH276" s="153"/>
      <c r="AI276" s="181"/>
      <c r="AJ276" s="183" t="s">
        <v>319</v>
      </c>
      <c r="AK276" s="176">
        <v>43466</v>
      </c>
      <c r="AL276" s="176">
        <v>43830</v>
      </c>
      <c r="AM276" s="177" t="s">
        <v>320</v>
      </c>
      <c r="AN276" s="182"/>
      <c r="AO276" s="292"/>
      <c r="AP276" s="192"/>
      <c r="AQ276" s="192"/>
      <c r="AR276" s="192"/>
      <c r="AS276" s="192"/>
      <c r="AT276" s="192"/>
      <c r="AU276" s="192"/>
      <c r="AV276" s="192"/>
      <c r="AW276" s="192"/>
      <c r="AX276" s="192"/>
      <c r="AY276" s="192"/>
      <c r="AZ276" s="283"/>
      <c r="BA276" s="284"/>
      <c r="BB276" s="285"/>
      <c r="BC276" s="285"/>
      <c r="BD276" s="285"/>
      <c r="BE276" s="282"/>
    </row>
    <row r="277" spans="1:57" ht="30" customHeight="1" thickBot="1">
      <c r="A277" s="150"/>
      <c r="B277" s="132"/>
      <c r="C277" s="153"/>
      <c r="D277" s="155"/>
      <c r="E277" s="159"/>
      <c r="F277" s="155"/>
      <c r="G277" s="159"/>
      <c r="H277" s="21" t="s">
        <v>166</v>
      </c>
      <c r="I277" s="60" t="s">
        <v>131</v>
      </c>
      <c r="J277" s="239"/>
      <c r="K277" s="203"/>
      <c r="L277" s="153"/>
      <c r="M277" s="205"/>
      <c r="N277" s="194"/>
      <c r="O277" s="153"/>
      <c r="P277" s="20" t="s">
        <v>146</v>
      </c>
      <c r="Q277" s="19" t="s">
        <v>147</v>
      </c>
      <c r="R277" s="19">
        <f>+IFERROR(VLOOKUP(Q277,[10]DATOS!$E$2:$F$17,2,FALSE),"")</f>
        <v>15</v>
      </c>
      <c r="S277" s="162"/>
      <c r="T277" s="162"/>
      <c r="U277" s="162"/>
      <c r="V277" s="162"/>
      <c r="W277" s="162"/>
      <c r="X277" s="162"/>
      <c r="Y277" s="153"/>
      <c r="Z277" s="162"/>
      <c r="AA277" s="153"/>
      <c r="AB277" s="213"/>
      <c r="AC277" s="171"/>
      <c r="AD277" s="171"/>
      <c r="AE277" s="174"/>
      <c r="AF277" s="153"/>
      <c r="AG277" s="153"/>
      <c r="AH277" s="153"/>
      <c r="AI277" s="181"/>
      <c r="AJ277" s="183"/>
      <c r="AK277" s="176"/>
      <c r="AL277" s="176"/>
      <c r="AM277" s="177"/>
      <c r="AN277" s="182"/>
      <c r="AO277" s="292"/>
      <c r="AP277" s="192"/>
      <c r="AQ277" s="192"/>
      <c r="AR277" s="192"/>
      <c r="AS277" s="192"/>
      <c r="AT277" s="192"/>
      <c r="AU277" s="192"/>
      <c r="AV277" s="192"/>
      <c r="AW277" s="192"/>
      <c r="AX277" s="192"/>
      <c r="AY277" s="192"/>
      <c r="AZ277" s="283"/>
      <c r="BA277" s="284"/>
      <c r="BB277" s="285"/>
      <c r="BC277" s="285"/>
      <c r="BD277" s="285"/>
      <c r="BE277" s="282"/>
    </row>
    <row r="278" spans="1:57" ht="30" customHeight="1" thickBot="1">
      <c r="A278" s="150"/>
      <c r="B278" s="132"/>
      <c r="C278" s="153"/>
      <c r="D278" s="155"/>
      <c r="E278" s="159"/>
      <c r="F278" s="155"/>
      <c r="G278" s="159"/>
      <c r="H278" s="21" t="s">
        <v>167</v>
      </c>
      <c r="I278" s="60" t="s">
        <v>131</v>
      </c>
      <c r="J278" s="239"/>
      <c r="K278" s="203"/>
      <c r="L278" s="153"/>
      <c r="M278" s="205"/>
      <c r="N278" s="194"/>
      <c r="O278" s="153"/>
      <c r="P278" s="20" t="s">
        <v>149</v>
      </c>
      <c r="Q278" s="19" t="s">
        <v>150</v>
      </c>
      <c r="R278" s="19">
        <f>+IFERROR(VLOOKUP(Q278,[10]DATOS!$E$2:$F$17,2,FALSE),"")</f>
        <v>15</v>
      </c>
      <c r="S278" s="162"/>
      <c r="T278" s="162"/>
      <c r="U278" s="162"/>
      <c r="V278" s="162"/>
      <c r="W278" s="162"/>
      <c r="X278" s="162"/>
      <c r="Y278" s="153"/>
      <c r="Z278" s="162"/>
      <c r="AA278" s="153"/>
      <c r="AB278" s="213"/>
      <c r="AC278" s="171"/>
      <c r="AD278" s="171"/>
      <c r="AE278" s="174"/>
      <c r="AF278" s="153"/>
      <c r="AG278" s="153"/>
      <c r="AH278" s="153"/>
      <c r="AI278" s="181"/>
      <c r="AJ278" s="183"/>
      <c r="AK278" s="176"/>
      <c r="AL278" s="176"/>
      <c r="AM278" s="177"/>
      <c r="AN278" s="182"/>
      <c r="AO278" s="292"/>
      <c r="AP278" s="192"/>
      <c r="AQ278" s="192"/>
      <c r="AR278" s="192"/>
      <c r="AS278" s="192"/>
      <c r="AT278" s="192"/>
      <c r="AU278" s="192"/>
      <c r="AV278" s="192"/>
      <c r="AW278" s="192"/>
      <c r="AX278" s="192"/>
      <c r="AY278" s="192"/>
      <c r="AZ278" s="283"/>
      <c r="BA278" s="284"/>
      <c r="BB278" s="285"/>
      <c r="BC278" s="285"/>
      <c r="BD278" s="285"/>
      <c r="BE278" s="282"/>
    </row>
    <row r="279" spans="1:57" ht="30" customHeight="1" thickBot="1">
      <c r="A279" s="150"/>
      <c r="B279" s="132"/>
      <c r="C279" s="153"/>
      <c r="D279" s="155"/>
      <c r="E279" s="159"/>
      <c r="F279" s="155"/>
      <c r="G279" s="159"/>
      <c r="H279" s="21" t="s">
        <v>168</v>
      </c>
      <c r="I279" s="60" t="s">
        <v>131</v>
      </c>
      <c r="J279" s="239"/>
      <c r="K279" s="203"/>
      <c r="L279" s="153"/>
      <c r="M279" s="205"/>
      <c r="N279" s="194"/>
      <c r="O279" s="153"/>
      <c r="P279" s="20" t="s">
        <v>153</v>
      </c>
      <c r="Q279" s="19" t="s">
        <v>154</v>
      </c>
      <c r="R279" s="19">
        <f>+IFERROR(VLOOKUP(Q279,[10]DATOS!$E$2:$F$17,2,FALSE),"")</f>
        <v>15</v>
      </c>
      <c r="S279" s="162"/>
      <c r="T279" s="162"/>
      <c r="U279" s="162"/>
      <c r="V279" s="162"/>
      <c r="W279" s="162"/>
      <c r="X279" s="162"/>
      <c r="Y279" s="153"/>
      <c r="Z279" s="162"/>
      <c r="AA279" s="153"/>
      <c r="AB279" s="213"/>
      <c r="AC279" s="171"/>
      <c r="AD279" s="171"/>
      <c r="AE279" s="174"/>
      <c r="AF279" s="153"/>
      <c r="AG279" s="153"/>
      <c r="AH279" s="153"/>
      <c r="AI279" s="181"/>
      <c r="AJ279" s="183"/>
      <c r="AK279" s="176"/>
      <c r="AL279" s="176"/>
      <c r="AM279" s="177"/>
      <c r="AN279" s="182"/>
      <c r="AO279" s="292"/>
      <c r="AP279" s="192"/>
      <c r="AQ279" s="192"/>
      <c r="AR279" s="192"/>
      <c r="AS279" s="192"/>
      <c r="AT279" s="192"/>
      <c r="AU279" s="192"/>
      <c r="AV279" s="192"/>
      <c r="AW279" s="192"/>
      <c r="AX279" s="192"/>
      <c r="AY279" s="192"/>
      <c r="AZ279" s="283"/>
      <c r="BA279" s="284"/>
      <c r="BB279" s="285"/>
      <c r="BC279" s="285"/>
      <c r="BD279" s="285"/>
      <c r="BE279" s="282"/>
    </row>
    <row r="280" spans="1:57" ht="18.75" customHeight="1" thickBot="1">
      <c r="A280" s="150"/>
      <c r="B280" s="132"/>
      <c r="C280" s="153"/>
      <c r="D280" s="155"/>
      <c r="E280" s="159"/>
      <c r="F280" s="155"/>
      <c r="G280" s="159"/>
      <c r="H280" s="195" t="s">
        <v>169</v>
      </c>
      <c r="I280" s="60" t="s">
        <v>131</v>
      </c>
      <c r="J280" s="239"/>
      <c r="K280" s="203"/>
      <c r="L280" s="153"/>
      <c r="M280" s="205"/>
      <c r="N280" s="194"/>
      <c r="O280" s="153"/>
      <c r="P280" s="20" t="s">
        <v>156</v>
      </c>
      <c r="Q280" s="19" t="s">
        <v>157</v>
      </c>
      <c r="R280" s="19">
        <f>+IFERROR(VLOOKUP(Q280,[10]DATOS!$E$2:$F$17,2,FALSE),"")</f>
        <v>15</v>
      </c>
      <c r="S280" s="162"/>
      <c r="T280" s="162"/>
      <c r="U280" s="162"/>
      <c r="V280" s="162"/>
      <c r="W280" s="162"/>
      <c r="X280" s="162"/>
      <c r="Y280" s="153"/>
      <c r="Z280" s="162"/>
      <c r="AA280" s="153"/>
      <c r="AB280" s="213"/>
      <c r="AC280" s="171"/>
      <c r="AD280" s="171"/>
      <c r="AE280" s="174"/>
      <c r="AF280" s="153"/>
      <c r="AG280" s="153"/>
      <c r="AH280" s="153"/>
      <c r="AI280" s="181"/>
      <c r="AJ280" s="183"/>
      <c r="AK280" s="176"/>
      <c r="AL280" s="176"/>
      <c r="AM280" s="177"/>
      <c r="AN280" s="182"/>
      <c r="AO280" s="292"/>
      <c r="AP280" s="192"/>
      <c r="AQ280" s="192"/>
      <c r="AR280" s="192"/>
      <c r="AS280" s="192"/>
      <c r="AT280" s="192"/>
      <c r="AU280" s="192"/>
      <c r="AV280" s="192"/>
      <c r="AW280" s="192"/>
      <c r="AX280" s="192"/>
      <c r="AY280" s="192"/>
      <c r="AZ280" s="283"/>
      <c r="BA280" s="284"/>
      <c r="BB280" s="285"/>
      <c r="BC280" s="285"/>
      <c r="BD280" s="285"/>
      <c r="BE280" s="282"/>
    </row>
    <row r="281" spans="1:57" ht="45.75" customHeight="1" thickBot="1">
      <c r="A281" s="150"/>
      <c r="B281" s="132"/>
      <c r="C281" s="153"/>
      <c r="D281" s="155"/>
      <c r="E281" s="159"/>
      <c r="F281" s="155"/>
      <c r="G281" s="159"/>
      <c r="H281" s="195"/>
      <c r="I281" s="60" t="s">
        <v>131</v>
      </c>
      <c r="J281" s="239"/>
      <c r="K281" s="203"/>
      <c r="L281" s="153"/>
      <c r="M281" s="205"/>
      <c r="N281" s="194"/>
      <c r="O281" s="153"/>
      <c r="P281" s="20" t="s">
        <v>159</v>
      </c>
      <c r="Q281" s="19" t="s">
        <v>160</v>
      </c>
      <c r="R281" s="19">
        <f>+IFERROR(VLOOKUP(Q281,[10]DATOS!$E$2:$F$17,2,FALSE),"")</f>
        <v>15</v>
      </c>
      <c r="S281" s="162"/>
      <c r="T281" s="162"/>
      <c r="U281" s="162"/>
      <c r="V281" s="162"/>
      <c r="W281" s="162"/>
      <c r="X281" s="162"/>
      <c r="Y281" s="153"/>
      <c r="Z281" s="162"/>
      <c r="AA281" s="153"/>
      <c r="AB281" s="213"/>
      <c r="AC281" s="171"/>
      <c r="AD281" s="171"/>
      <c r="AE281" s="174"/>
      <c r="AF281" s="153"/>
      <c r="AG281" s="153"/>
      <c r="AH281" s="153"/>
      <c r="AI281" s="181"/>
      <c r="AJ281" s="183"/>
      <c r="AK281" s="176"/>
      <c r="AL281" s="176"/>
      <c r="AM281" s="177"/>
      <c r="AN281" s="182"/>
      <c r="AO281" s="292"/>
      <c r="AP281" s="192"/>
      <c r="AQ281" s="192"/>
      <c r="AR281" s="192"/>
      <c r="AS281" s="192"/>
      <c r="AT281" s="192"/>
      <c r="AU281" s="192"/>
      <c r="AV281" s="192"/>
      <c r="AW281" s="192"/>
      <c r="AX281" s="192"/>
      <c r="AY281" s="192"/>
      <c r="AZ281" s="283"/>
      <c r="BA281" s="284"/>
      <c r="BB281" s="285"/>
      <c r="BC281" s="285"/>
      <c r="BD281" s="285"/>
      <c r="BE281" s="282"/>
    </row>
    <row r="282" spans="1:57" ht="170.25" customHeight="1" thickBot="1">
      <c r="A282" s="150"/>
      <c r="B282" s="132"/>
      <c r="C282" s="153"/>
      <c r="D282" s="155"/>
      <c r="E282" s="159"/>
      <c r="F282" s="155"/>
      <c r="G282" s="159"/>
      <c r="H282" s="178" t="s">
        <v>170</v>
      </c>
      <c r="I282" s="60" t="s">
        <v>131</v>
      </c>
      <c r="J282" s="239"/>
      <c r="K282" s="203"/>
      <c r="L282" s="153"/>
      <c r="M282" s="205"/>
      <c r="N282" s="194"/>
      <c r="O282" s="153"/>
      <c r="P282" s="20" t="s">
        <v>162</v>
      </c>
      <c r="Q282" s="23" t="s">
        <v>163</v>
      </c>
      <c r="R282" s="19">
        <f>+IFERROR(VLOOKUP(Q282,[10]DATOS!$E$2:$F$17,2,FALSE),"")</f>
        <v>10</v>
      </c>
      <c r="S282" s="162"/>
      <c r="T282" s="162"/>
      <c r="U282" s="162"/>
      <c r="V282" s="162"/>
      <c r="W282" s="162"/>
      <c r="X282" s="162"/>
      <c r="Y282" s="153"/>
      <c r="Z282" s="162"/>
      <c r="AA282" s="153"/>
      <c r="AB282" s="213"/>
      <c r="AC282" s="171"/>
      <c r="AD282" s="171"/>
      <c r="AE282" s="174"/>
      <c r="AF282" s="153"/>
      <c r="AG282" s="153"/>
      <c r="AH282" s="153"/>
      <c r="AI282" s="181"/>
      <c r="AJ282" s="183"/>
      <c r="AK282" s="176"/>
      <c r="AL282" s="176"/>
      <c r="AM282" s="177"/>
      <c r="AN282" s="182"/>
      <c r="AO282" s="292"/>
      <c r="AP282" s="192"/>
      <c r="AQ282" s="192"/>
      <c r="AR282" s="192"/>
      <c r="AS282" s="192"/>
      <c r="AT282" s="192"/>
      <c r="AU282" s="192"/>
      <c r="AV282" s="192"/>
      <c r="AW282" s="192"/>
      <c r="AX282" s="192"/>
      <c r="AY282" s="192"/>
      <c r="AZ282" s="283"/>
      <c r="BA282" s="284"/>
      <c r="BB282" s="285"/>
      <c r="BC282" s="285"/>
      <c r="BD282" s="285"/>
      <c r="BE282" s="282"/>
    </row>
    <row r="283" spans="1:57" ht="59.25" customHeight="1" thickBot="1">
      <c r="A283" s="150"/>
      <c r="B283" s="132"/>
      <c r="C283" s="153"/>
      <c r="D283" s="155"/>
      <c r="E283" s="159"/>
      <c r="F283" s="155"/>
      <c r="G283" s="159"/>
      <c r="H283" s="179"/>
      <c r="I283" s="60" t="s">
        <v>131</v>
      </c>
      <c r="J283" s="239"/>
      <c r="K283" s="203"/>
      <c r="L283" s="153"/>
      <c r="M283" s="205"/>
      <c r="N283" s="159"/>
      <c r="O283" s="153"/>
      <c r="P283" s="161"/>
      <c r="Q283" s="161"/>
      <c r="R283" s="161"/>
      <c r="S283" s="162"/>
      <c r="T283" s="162"/>
      <c r="U283" s="162"/>
      <c r="V283" s="162"/>
      <c r="W283" s="162"/>
      <c r="X283" s="162"/>
      <c r="Y283" s="153"/>
      <c r="Z283" s="162"/>
      <c r="AA283" s="153"/>
      <c r="AB283" s="213"/>
      <c r="AC283" s="171"/>
      <c r="AD283" s="171"/>
      <c r="AE283" s="174"/>
      <c r="AF283" s="153"/>
      <c r="AG283" s="153"/>
      <c r="AH283" s="153"/>
      <c r="AI283" s="182"/>
      <c r="AJ283" s="215" t="s">
        <v>321</v>
      </c>
      <c r="AK283" s="217" t="s">
        <v>202</v>
      </c>
      <c r="AL283" s="217" t="s">
        <v>225</v>
      </c>
      <c r="AM283" s="170" t="s">
        <v>226</v>
      </c>
      <c r="AN283" s="182"/>
      <c r="AO283" s="292"/>
      <c r="AP283" s="192"/>
      <c r="AQ283" s="192"/>
      <c r="AR283" s="192"/>
      <c r="AS283" s="192"/>
      <c r="AT283" s="192"/>
      <c r="AU283" s="192"/>
      <c r="AV283" s="192"/>
      <c r="AW283" s="192"/>
      <c r="AX283" s="192"/>
      <c r="AY283" s="192"/>
      <c r="AZ283" s="283"/>
      <c r="BA283" s="284"/>
      <c r="BB283" s="285"/>
      <c r="BC283" s="285"/>
      <c r="BD283" s="285"/>
      <c r="BE283" s="282"/>
    </row>
    <row r="284" spans="1:57" ht="18.75" customHeight="1" thickBot="1">
      <c r="A284" s="150"/>
      <c r="B284" s="132"/>
      <c r="C284" s="153"/>
      <c r="D284" s="155"/>
      <c r="E284" s="159"/>
      <c r="F284" s="155"/>
      <c r="G284" s="159"/>
      <c r="H284" s="195" t="s">
        <v>171</v>
      </c>
      <c r="I284" s="60" t="s">
        <v>131</v>
      </c>
      <c r="J284" s="239"/>
      <c r="K284" s="203"/>
      <c r="L284" s="153"/>
      <c r="M284" s="205"/>
      <c r="N284" s="159"/>
      <c r="O284" s="153"/>
      <c r="P284" s="162"/>
      <c r="Q284" s="162"/>
      <c r="R284" s="162"/>
      <c r="S284" s="162"/>
      <c r="T284" s="162"/>
      <c r="U284" s="162"/>
      <c r="V284" s="162"/>
      <c r="W284" s="162"/>
      <c r="X284" s="162"/>
      <c r="Y284" s="153"/>
      <c r="Z284" s="162"/>
      <c r="AA284" s="153"/>
      <c r="AB284" s="213"/>
      <c r="AC284" s="171"/>
      <c r="AD284" s="171"/>
      <c r="AE284" s="174"/>
      <c r="AF284" s="153"/>
      <c r="AG284" s="153"/>
      <c r="AH284" s="153"/>
      <c r="AI284" s="182"/>
      <c r="AJ284" s="216"/>
      <c r="AK284" s="218"/>
      <c r="AL284" s="218"/>
      <c r="AM284" s="153"/>
      <c r="AN284" s="182"/>
      <c r="AO284" s="292"/>
      <c r="AP284" s="192"/>
      <c r="AQ284" s="192"/>
      <c r="AR284" s="192"/>
      <c r="AS284" s="192"/>
      <c r="AT284" s="192"/>
      <c r="AU284" s="192"/>
      <c r="AV284" s="192"/>
      <c r="AW284" s="192"/>
      <c r="AX284" s="192"/>
      <c r="AY284" s="192"/>
      <c r="AZ284" s="283"/>
      <c r="BA284" s="284"/>
      <c r="BB284" s="285"/>
      <c r="BC284" s="285"/>
      <c r="BD284" s="285"/>
      <c r="BE284" s="282"/>
    </row>
    <row r="285" spans="1:57" ht="9.75" customHeight="1" thickBot="1">
      <c r="A285" s="150"/>
      <c r="B285" s="132"/>
      <c r="C285" s="153"/>
      <c r="D285" s="155"/>
      <c r="E285" s="159"/>
      <c r="F285" s="155"/>
      <c r="G285" s="159"/>
      <c r="H285" s="195"/>
      <c r="I285" s="60" t="s">
        <v>131</v>
      </c>
      <c r="J285" s="239"/>
      <c r="K285" s="203"/>
      <c r="L285" s="153"/>
      <c r="M285" s="205"/>
      <c r="N285" s="159"/>
      <c r="O285" s="153"/>
      <c r="P285" s="162"/>
      <c r="Q285" s="162"/>
      <c r="R285" s="162"/>
      <c r="S285" s="162"/>
      <c r="T285" s="162"/>
      <c r="U285" s="162"/>
      <c r="V285" s="162"/>
      <c r="W285" s="162"/>
      <c r="X285" s="162"/>
      <c r="Y285" s="153"/>
      <c r="Z285" s="162"/>
      <c r="AA285" s="153"/>
      <c r="AB285" s="213"/>
      <c r="AC285" s="171"/>
      <c r="AD285" s="171"/>
      <c r="AE285" s="174"/>
      <c r="AF285" s="153"/>
      <c r="AG285" s="153"/>
      <c r="AH285" s="153"/>
      <c r="AI285" s="182"/>
      <c r="AJ285" s="216"/>
      <c r="AK285" s="218"/>
      <c r="AL285" s="218"/>
      <c r="AM285" s="153"/>
      <c r="AN285" s="182"/>
      <c r="AO285" s="292"/>
      <c r="AP285" s="192"/>
      <c r="AQ285" s="192"/>
      <c r="AR285" s="192"/>
      <c r="AS285" s="192"/>
      <c r="AT285" s="192"/>
      <c r="AU285" s="192"/>
      <c r="AV285" s="192"/>
      <c r="AW285" s="192"/>
      <c r="AX285" s="192"/>
      <c r="AY285" s="192"/>
      <c r="AZ285" s="283"/>
      <c r="BA285" s="284"/>
      <c r="BB285" s="285"/>
      <c r="BC285" s="285"/>
      <c r="BD285" s="285"/>
      <c r="BE285" s="282"/>
    </row>
    <row r="286" spans="1:57" ht="18.75" customHeight="1" thickBot="1">
      <c r="A286" s="150"/>
      <c r="B286" s="132"/>
      <c r="C286" s="153"/>
      <c r="D286" s="155"/>
      <c r="E286" s="159"/>
      <c r="F286" s="155"/>
      <c r="G286" s="159"/>
      <c r="H286" s="195" t="s">
        <v>172</v>
      </c>
      <c r="I286" s="60" t="s">
        <v>131</v>
      </c>
      <c r="J286" s="239"/>
      <c r="K286" s="203"/>
      <c r="L286" s="153"/>
      <c r="M286" s="205"/>
      <c r="N286" s="159"/>
      <c r="O286" s="153"/>
      <c r="P286" s="162"/>
      <c r="Q286" s="162"/>
      <c r="R286" s="162"/>
      <c r="S286" s="162"/>
      <c r="T286" s="162"/>
      <c r="U286" s="162"/>
      <c r="V286" s="162"/>
      <c r="W286" s="162"/>
      <c r="X286" s="162"/>
      <c r="Y286" s="153"/>
      <c r="Z286" s="162"/>
      <c r="AA286" s="153"/>
      <c r="AB286" s="213"/>
      <c r="AC286" s="171"/>
      <c r="AD286" s="171"/>
      <c r="AE286" s="174"/>
      <c r="AF286" s="153"/>
      <c r="AG286" s="153"/>
      <c r="AH286" s="153"/>
      <c r="AI286" s="182"/>
      <c r="AJ286" s="216"/>
      <c r="AK286" s="218"/>
      <c r="AL286" s="218"/>
      <c r="AM286" s="153"/>
      <c r="AN286" s="182"/>
      <c r="AO286" s="292"/>
      <c r="AP286" s="192"/>
      <c r="AQ286" s="192"/>
      <c r="AR286" s="192"/>
      <c r="AS286" s="192"/>
      <c r="AT286" s="192"/>
      <c r="AU286" s="192"/>
      <c r="AV286" s="192"/>
      <c r="AW286" s="192"/>
      <c r="AX286" s="192"/>
      <c r="AY286" s="192"/>
      <c r="AZ286" s="283"/>
      <c r="BA286" s="284"/>
      <c r="BB286" s="285"/>
      <c r="BC286" s="285"/>
      <c r="BD286" s="285"/>
      <c r="BE286" s="282"/>
    </row>
    <row r="287" spans="1:57" ht="12.75" customHeight="1" thickBot="1">
      <c r="A287" s="150"/>
      <c r="B287" s="132"/>
      <c r="C287" s="153"/>
      <c r="D287" s="155"/>
      <c r="E287" s="159"/>
      <c r="F287" s="155"/>
      <c r="G287" s="159"/>
      <c r="H287" s="195"/>
      <c r="I287" s="60" t="s">
        <v>131</v>
      </c>
      <c r="J287" s="239"/>
      <c r="K287" s="203"/>
      <c r="L287" s="153"/>
      <c r="M287" s="205"/>
      <c r="N287" s="159"/>
      <c r="O287" s="153"/>
      <c r="P287" s="162"/>
      <c r="Q287" s="162"/>
      <c r="R287" s="162"/>
      <c r="S287" s="162"/>
      <c r="T287" s="162"/>
      <c r="U287" s="162"/>
      <c r="V287" s="162"/>
      <c r="W287" s="162"/>
      <c r="X287" s="162"/>
      <c r="Y287" s="153"/>
      <c r="Z287" s="162"/>
      <c r="AA287" s="153"/>
      <c r="AB287" s="213"/>
      <c r="AC287" s="171"/>
      <c r="AD287" s="171"/>
      <c r="AE287" s="174"/>
      <c r="AF287" s="153"/>
      <c r="AG287" s="153"/>
      <c r="AH287" s="153"/>
      <c r="AI287" s="182"/>
      <c r="AJ287" s="216"/>
      <c r="AK287" s="218"/>
      <c r="AL287" s="218"/>
      <c r="AM287" s="153"/>
      <c r="AN287" s="182"/>
      <c r="AO287" s="292"/>
      <c r="AP287" s="192"/>
      <c r="AQ287" s="192"/>
      <c r="AR287" s="192"/>
      <c r="AS287" s="192"/>
      <c r="AT287" s="192"/>
      <c r="AU287" s="192"/>
      <c r="AV287" s="192"/>
      <c r="AW287" s="192"/>
      <c r="AX287" s="192"/>
      <c r="AY287" s="192"/>
      <c r="AZ287" s="283"/>
      <c r="BA287" s="284"/>
      <c r="BB287" s="285"/>
      <c r="BC287" s="285"/>
      <c r="BD287" s="285"/>
      <c r="BE287" s="282"/>
    </row>
    <row r="288" spans="1:57" ht="18.75" customHeight="1" thickBot="1">
      <c r="A288" s="150"/>
      <c r="B288" s="132"/>
      <c r="C288" s="153"/>
      <c r="D288" s="155"/>
      <c r="E288" s="159"/>
      <c r="F288" s="155"/>
      <c r="G288" s="159"/>
      <c r="H288" s="195" t="s">
        <v>173</v>
      </c>
      <c r="I288" s="60" t="s">
        <v>131</v>
      </c>
      <c r="J288" s="239"/>
      <c r="K288" s="203"/>
      <c r="L288" s="153"/>
      <c r="M288" s="205"/>
      <c r="N288" s="159"/>
      <c r="O288" s="153"/>
      <c r="P288" s="162"/>
      <c r="Q288" s="162"/>
      <c r="R288" s="162"/>
      <c r="S288" s="162"/>
      <c r="T288" s="162"/>
      <c r="U288" s="162"/>
      <c r="V288" s="162"/>
      <c r="W288" s="162"/>
      <c r="X288" s="162"/>
      <c r="Y288" s="153"/>
      <c r="Z288" s="162"/>
      <c r="AA288" s="153"/>
      <c r="AB288" s="213"/>
      <c r="AC288" s="171"/>
      <c r="AD288" s="171"/>
      <c r="AE288" s="174"/>
      <c r="AF288" s="153"/>
      <c r="AG288" s="153"/>
      <c r="AH288" s="153"/>
      <c r="AI288" s="182"/>
      <c r="AJ288" s="216"/>
      <c r="AK288" s="218"/>
      <c r="AL288" s="218"/>
      <c r="AM288" s="153"/>
      <c r="AN288" s="182"/>
      <c r="AO288" s="292"/>
      <c r="AP288" s="192"/>
      <c r="AQ288" s="192"/>
      <c r="AR288" s="192"/>
      <c r="AS288" s="192"/>
      <c r="AT288" s="192"/>
      <c r="AU288" s="192"/>
      <c r="AV288" s="192"/>
      <c r="AW288" s="192"/>
      <c r="AX288" s="192"/>
      <c r="AY288" s="192"/>
      <c r="AZ288" s="283"/>
      <c r="BA288" s="284"/>
      <c r="BB288" s="285"/>
      <c r="BC288" s="285"/>
      <c r="BD288" s="285"/>
      <c r="BE288" s="282"/>
    </row>
    <row r="289" spans="1:57" ht="12.75" customHeight="1" thickBot="1">
      <c r="A289" s="150"/>
      <c r="B289" s="132"/>
      <c r="C289" s="153"/>
      <c r="D289" s="155"/>
      <c r="E289" s="159"/>
      <c r="F289" s="155"/>
      <c r="G289" s="159"/>
      <c r="H289" s="195"/>
      <c r="I289" s="60" t="s">
        <v>131</v>
      </c>
      <c r="J289" s="239"/>
      <c r="K289" s="203"/>
      <c r="L289" s="153"/>
      <c r="M289" s="205"/>
      <c r="N289" s="159"/>
      <c r="O289" s="153"/>
      <c r="P289" s="162"/>
      <c r="Q289" s="162"/>
      <c r="R289" s="162"/>
      <c r="S289" s="162"/>
      <c r="T289" s="162"/>
      <c r="U289" s="162"/>
      <c r="V289" s="162"/>
      <c r="W289" s="162"/>
      <c r="X289" s="162"/>
      <c r="Y289" s="153"/>
      <c r="Z289" s="162"/>
      <c r="AA289" s="153"/>
      <c r="AB289" s="213"/>
      <c r="AC289" s="171"/>
      <c r="AD289" s="171"/>
      <c r="AE289" s="174"/>
      <c r="AF289" s="153"/>
      <c r="AG289" s="153"/>
      <c r="AH289" s="153"/>
      <c r="AI289" s="182"/>
      <c r="AJ289" s="216"/>
      <c r="AK289" s="218"/>
      <c r="AL289" s="218"/>
      <c r="AM289" s="153"/>
      <c r="AN289" s="182"/>
      <c r="AO289" s="292"/>
      <c r="AP289" s="192"/>
      <c r="AQ289" s="192"/>
      <c r="AR289" s="192"/>
      <c r="AS289" s="192"/>
      <c r="AT289" s="192"/>
      <c r="AU289" s="192"/>
      <c r="AV289" s="192"/>
      <c r="AW289" s="192"/>
      <c r="AX289" s="192"/>
      <c r="AY289" s="192"/>
      <c r="AZ289" s="283"/>
      <c r="BA289" s="284"/>
      <c r="BB289" s="285"/>
      <c r="BC289" s="285"/>
      <c r="BD289" s="285"/>
      <c r="BE289" s="282"/>
    </row>
    <row r="290" spans="1:57" ht="14.25" customHeight="1" thickBot="1">
      <c r="A290" s="150"/>
      <c r="B290" s="132"/>
      <c r="C290" s="153"/>
      <c r="D290" s="155"/>
      <c r="E290" s="159"/>
      <c r="F290" s="155"/>
      <c r="G290" s="159"/>
      <c r="H290" s="178" t="s">
        <v>174</v>
      </c>
      <c r="I290" s="60" t="s">
        <v>131</v>
      </c>
      <c r="J290" s="239"/>
      <c r="K290" s="203"/>
      <c r="L290" s="153"/>
      <c r="M290" s="205"/>
      <c r="N290" s="159"/>
      <c r="O290" s="153"/>
      <c r="P290" s="162"/>
      <c r="Q290" s="162"/>
      <c r="R290" s="162"/>
      <c r="S290" s="162"/>
      <c r="T290" s="162"/>
      <c r="U290" s="162"/>
      <c r="V290" s="162"/>
      <c r="W290" s="162"/>
      <c r="X290" s="162"/>
      <c r="Y290" s="153"/>
      <c r="Z290" s="162"/>
      <c r="AA290" s="153"/>
      <c r="AB290" s="213"/>
      <c r="AC290" s="171"/>
      <c r="AD290" s="171"/>
      <c r="AE290" s="174"/>
      <c r="AF290" s="153"/>
      <c r="AG290" s="153"/>
      <c r="AH290" s="153"/>
      <c r="AI290" s="182"/>
      <c r="AJ290" s="216"/>
      <c r="AK290" s="218"/>
      <c r="AL290" s="218"/>
      <c r="AM290" s="153"/>
      <c r="AN290" s="182"/>
      <c r="AO290" s="292"/>
      <c r="AP290" s="192"/>
      <c r="AQ290" s="192"/>
      <c r="AR290" s="192"/>
      <c r="AS290" s="192"/>
      <c r="AT290" s="192"/>
      <c r="AU290" s="192"/>
      <c r="AV290" s="192"/>
      <c r="AW290" s="192"/>
      <c r="AX290" s="192"/>
      <c r="AY290" s="192"/>
      <c r="AZ290" s="283"/>
      <c r="BA290" s="284"/>
      <c r="BB290" s="285"/>
      <c r="BC290" s="285"/>
      <c r="BD290" s="285"/>
      <c r="BE290" s="282"/>
    </row>
    <row r="291" spans="1:57" ht="13.5" customHeight="1" thickBot="1">
      <c r="A291" s="150"/>
      <c r="B291" s="132"/>
      <c r="C291" s="153"/>
      <c r="D291" s="155"/>
      <c r="E291" s="159"/>
      <c r="F291" s="155"/>
      <c r="G291" s="159"/>
      <c r="H291" s="179"/>
      <c r="I291" s="60" t="s">
        <v>131</v>
      </c>
      <c r="J291" s="239"/>
      <c r="K291" s="203"/>
      <c r="L291" s="153"/>
      <c r="M291" s="205"/>
      <c r="N291" s="159"/>
      <c r="O291" s="153"/>
      <c r="P291" s="162"/>
      <c r="Q291" s="162"/>
      <c r="R291" s="162"/>
      <c r="S291" s="162"/>
      <c r="T291" s="162"/>
      <c r="U291" s="162"/>
      <c r="V291" s="162"/>
      <c r="W291" s="162"/>
      <c r="X291" s="162"/>
      <c r="Y291" s="153"/>
      <c r="Z291" s="162"/>
      <c r="AA291" s="153"/>
      <c r="AB291" s="213"/>
      <c r="AC291" s="171"/>
      <c r="AD291" s="171"/>
      <c r="AE291" s="174"/>
      <c r="AF291" s="153"/>
      <c r="AG291" s="153"/>
      <c r="AH291" s="153"/>
      <c r="AI291" s="182"/>
      <c r="AJ291" s="216"/>
      <c r="AK291" s="218"/>
      <c r="AL291" s="218"/>
      <c r="AM291" s="153"/>
      <c r="AN291" s="182"/>
      <c r="AO291" s="292"/>
      <c r="AP291" s="192"/>
      <c r="AQ291" s="192"/>
      <c r="AR291" s="192"/>
      <c r="AS291" s="192"/>
      <c r="AT291" s="192"/>
      <c r="AU291" s="192"/>
      <c r="AV291" s="192"/>
      <c r="AW291" s="192"/>
      <c r="AX291" s="192"/>
      <c r="AY291" s="192"/>
      <c r="AZ291" s="283"/>
      <c r="BA291" s="284"/>
      <c r="BB291" s="285"/>
      <c r="BC291" s="285"/>
      <c r="BD291" s="285"/>
      <c r="BE291" s="282"/>
    </row>
    <row r="292" spans="1:57" ht="18.75" customHeight="1" thickBot="1">
      <c r="A292" s="150"/>
      <c r="B292" s="132"/>
      <c r="C292" s="153"/>
      <c r="D292" s="155"/>
      <c r="E292" s="159"/>
      <c r="F292" s="155"/>
      <c r="G292" s="159"/>
      <c r="H292" s="185" t="s">
        <v>175</v>
      </c>
      <c r="I292" s="60" t="s">
        <v>131</v>
      </c>
      <c r="J292" s="239"/>
      <c r="K292" s="203"/>
      <c r="L292" s="153"/>
      <c r="M292" s="205"/>
      <c r="N292" s="159"/>
      <c r="O292" s="153"/>
      <c r="P292" s="162"/>
      <c r="Q292" s="162"/>
      <c r="R292" s="162"/>
      <c r="S292" s="162"/>
      <c r="T292" s="162"/>
      <c r="U292" s="162"/>
      <c r="V292" s="162"/>
      <c r="W292" s="162"/>
      <c r="X292" s="162"/>
      <c r="Y292" s="153"/>
      <c r="Z292" s="162"/>
      <c r="AA292" s="153"/>
      <c r="AB292" s="213"/>
      <c r="AC292" s="171"/>
      <c r="AD292" s="171"/>
      <c r="AE292" s="174"/>
      <c r="AF292" s="153"/>
      <c r="AG292" s="153"/>
      <c r="AH292" s="153"/>
      <c r="AI292" s="182"/>
      <c r="AJ292" s="216"/>
      <c r="AK292" s="218"/>
      <c r="AL292" s="218"/>
      <c r="AM292" s="153"/>
      <c r="AN292" s="182"/>
      <c r="AO292" s="292"/>
      <c r="AP292" s="192"/>
      <c r="AQ292" s="192"/>
      <c r="AR292" s="192"/>
      <c r="AS292" s="192"/>
      <c r="AT292" s="192"/>
      <c r="AU292" s="192"/>
      <c r="AV292" s="192"/>
      <c r="AW292" s="192"/>
      <c r="AX292" s="192"/>
      <c r="AY292" s="192"/>
      <c r="AZ292" s="283"/>
      <c r="BA292" s="284"/>
      <c r="BB292" s="285"/>
      <c r="BC292" s="285"/>
      <c r="BD292" s="285"/>
      <c r="BE292" s="282"/>
    </row>
    <row r="293" spans="1:57" ht="15.75" customHeight="1" thickBot="1">
      <c r="A293" s="249"/>
      <c r="B293" s="133"/>
      <c r="C293" s="223"/>
      <c r="D293" s="250"/>
      <c r="E293" s="160"/>
      <c r="F293" s="250"/>
      <c r="G293" s="160"/>
      <c r="H293" s="240"/>
      <c r="I293" s="60" t="s">
        <v>131</v>
      </c>
      <c r="J293" s="251"/>
      <c r="K293" s="252"/>
      <c r="L293" s="153"/>
      <c r="M293" s="257"/>
      <c r="N293" s="160"/>
      <c r="O293" s="223"/>
      <c r="P293" s="233"/>
      <c r="Q293" s="233"/>
      <c r="R293" s="233"/>
      <c r="S293" s="233"/>
      <c r="T293" s="233"/>
      <c r="U293" s="233"/>
      <c r="V293" s="233"/>
      <c r="W293" s="233"/>
      <c r="X293" s="233"/>
      <c r="Y293" s="223"/>
      <c r="Z293" s="233"/>
      <c r="AA293" s="223"/>
      <c r="AB293" s="245"/>
      <c r="AC293" s="171"/>
      <c r="AD293" s="171"/>
      <c r="AE293" s="247"/>
      <c r="AF293" s="223"/>
      <c r="AG293" s="223"/>
      <c r="AH293" s="153"/>
      <c r="AI293" s="234"/>
      <c r="AJ293" s="320"/>
      <c r="AK293" s="219"/>
      <c r="AL293" s="219"/>
      <c r="AM293" s="223"/>
      <c r="AN293" s="234"/>
      <c r="AO293" s="312"/>
      <c r="AP293" s="313"/>
      <c r="AQ293" s="313"/>
      <c r="AR293" s="313"/>
      <c r="AS293" s="313"/>
      <c r="AT293" s="313"/>
      <c r="AU293" s="313"/>
      <c r="AV293" s="313"/>
      <c r="AW293" s="313"/>
      <c r="AX293" s="313"/>
      <c r="AY293" s="313"/>
      <c r="AZ293" s="318"/>
      <c r="BA293" s="319"/>
      <c r="BB293" s="301"/>
      <c r="BC293" s="301"/>
      <c r="BD293" s="301"/>
      <c r="BE293" s="314"/>
    </row>
    <row r="294" spans="1:57" ht="46.5" customHeight="1" thickBot="1">
      <c r="A294" s="248">
        <v>10</v>
      </c>
      <c r="B294" s="131" t="s">
        <v>322</v>
      </c>
      <c r="C294" s="153" t="s">
        <v>323</v>
      </c>
      <c r="D294" s="154" t="s">
        <v>126</v>
      </c>
      <c r="E294" s="153" t="s">
        <v>324</v>
      </c>
      <c r="F294" s="207" t="s">
        <v>325</v>
      </c>
      <c r="G294" s="158" t="s">
        <v>129</v>
      </c>
      <c r="H294" s="37" t="s">
        <v>130</v>
      </c>
      <c r="I294" s="60" t="s">
        <v>131</v>
      </c>
      <c r="J294" s="238">
        <f>COUNTIF(I294:I319,[3]DATOS!$D$24)</f>
        <v>26</v>
      </c>
      <c r="K294" s="203" t="str">
        <f>+IF(AND(J294&lt;6,J294&gt;0),"Moderado",IF(AND(J294&lt;12,J294&gt;5),"Mayor",IF(AND(J294&lt;20,J294&gt;11),"Catastrófico","Responda las Preguntas de Impacto")))</f>
        <v>Responda las Preguntas de Impacto</v>
      </c>
      <c r="L294" s="152"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
      </c>
      <c r="M294" s="204"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
      </c>
      <c r="N294" s="211" t="s">
        <v>326</v>
      </c>
      <c r="O294" s="157" t="s">
        <v>133</v>
      </c>
      <c r="P294" s="22" t="s">
        <v>134</v>
      </c>
      <c r="Q294" s="19" t="s">
        <v>135</v>
      </c>
      <c r="R294" s="22">
        <f>+IFERROR(VLOOKUP(Q294,[11]DATOS!$E$2:$F$17,2,FALSE),"")</f>
        <v>15</v>
      </c>
      <c r="S294" s="187">
        <f>SUM(R294:R301)</f>
        <v>100</v>
      </c>
      <c r="T294" s="187" t="str">
        <f>+IF(AND(S294&lt;=100,S294&gt;=96),"Fuerte",IF(AND(S294&lt;=95,S294&gt;=86),"Moderado",IF(AND(S294&lt;=85,J294&gt;=0),"Débil"," ")))</f>
        <v>Fuerte</v>
      </c>
      <c r="U294" s="187" t="s">
        <v>136</v>
      </c>
      <c r="V294" s="187"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187">
        <f>IF(V294="Fuerte",100,IF(V294="Moderado",50,IF(V294="Débil",0)))</f>
        <v>100</v>
      </c>
      <c r="X294" s="162">
        <f>AVERAGE(W294:W319)</f>
        <v>100</v>
      </c>
      <c r="Y294" s="221" t="s">
        <v>327</v>
      </c>
      <c r="Z294" s="253" t="s">
        <v>190</v>
      </c>
      <c r="AA294" s="255" t="s">
        <v>328</v>
      </c>
      <c r="AB294" s="213" t="str">
        <f>+IF(X294=100,"Fuerte",IF(AND(X294&lt;=99,X294&gt;=50),"Moderado",IF(X294&lt;50,"Débil"," ")))</f>
        <v>Fuerte</v>
      </c>
      <c r="AC294" s="171" t="s">
        <v>140</v>
      </c>
      <c r="AD294" s="171" t="s">
        <v>140</v>
      </c>
      <c r="AE294" s="246"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153"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153" t="str">
        <f>K294</f>
        <v>Responda las Preguntas de Impacto</v>
      </c>
      <c r="AH294" s="152"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
      </c>
      <c r="AI294" s="180"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
      </c>
      <c r="AJ294" s="237" t="s">
        <v>329</v>
      </c>
      <c r="AK294" s="164">
        <v>43466</v>
      </c>
      <c r="AL294" s="164">
        <v>43830</v>
      </c>
      <c r="AM294" s="236" t="s">
        <v>327</v>
      </c>
      <c r="AN294" s="230" t="s">
        <v>330</v>
      </c>
      <c r="AO294" s="264"/>
      <c r="AP294" s="260"/>
      <c r="AQ294" s="260"/>
      <c r="AR294" s="260"/>
      <c r="AS294" s="260"/>
      <c r="AT294" s="260"/>
      <c r="AU294" s="260"/>
      <c r="AV294" s="260"/>
      <c r="AW294" s="260"/>
      <c r="AX294" s="260"/>
      <c r="AY294" s="260"/>
      <c r="AZ294" s="261"/>
      <c r="BA294" s="302"/>
      <c r="BB294" s="305"/>
      <c r="BC294" s="305"/>
      <c r="BD294" s="305"/>
      <c r="BE294" s="286"/>
    </row>
    <row r="295" spans="1:57" ht="30" customHeight="1" thickBot="1">
      <c r="A295" s="150"/>
      <c r="B295" s="132"/>
      <c r="C295" s="153"/>
      <c r="D295" s="155"/>
      <c r="E295" s="153"/>
      <c r="F295" s="155"/>
      <c r="G295" s="159"/>
      <c r="H295" s="21" t="s">
        <v>145</v>
      </c>
      <c r="I295" s="60" t="s">
        <v>131</v>
      </c>
      <c r="J295" s="239"/>
      <c r="K295" s="203"/>
      <c r="L295" s="153"/>
      <c r="M295" s="205"/>
      <c r="N295" s="194"/>
      <c r="O295" s="177"/>
      <c r="P295" s="23" t="s">
        <v>146</v>
      </c>
      <c r="Q295" s="19" t="s">
        <v>147</v>
      </c>
      <c r="R295" s="23">
        <f>+IFERROR(VLOOKUP(Q295,[11]DATOS!$E$2:$F$17,2,FALSE),"")</f>
        <v>15</v>
      </c>
      <c r="S295" s="192"/>
      <c r="T295" s="192"/>
      <c r="U295" s="192"/>
      <c r="V295" s="192"/>
      <c r="W295" s="192"/>
      <c r="X295" s="162"/>
      <c r="Y295" s="253"/>
      <c r="Z295" s="253"/>
      <c r="AA295" s="255"/>
      <c r="AB295" s="213"/>
      <c r="AC295" s="171"/>
      <c r="AD295" s="171"/>
      <c r="AE295" s="174"/>
      <c r="AF295" s="153"/>
      <c r="AG295" s="153"/>
      <c r="AH295" s="153"/>
      <c r="AI295" s="181"/>
      <c r="AJ295" s="259"/>
      <c r="AK295" s="164"/>
      <c r="AL295" s="164"/>
      <c r="AM295" s="236"/>
      <c r="AN295" s="231"/>
      <c r="AO295" s="265"/>
      <c r="AP295" s="162"/>
      <c r="AQ295" s="162"/>
      <c r="AR295" s="162"/>
      <c r="AS295" s="162"/>
      <c r="AT295" s="162"/>
      <c r="AU295" s="162"/>
      <c r="AV295" s="162"/>
      <c r="AW295" s="162"/>
      <c r="AX295" s="162"/>
      <c r="AY295" s="162"/>
      <c r="AZ295" s="262"/>
      <c r="BA295" s="303"/>
      <c r="BB295" s="306"/>
      <c r="BC295" s="306"/>
      <c r="BD295" s="306"/>
      <c r="BE295" s="287"/>
    </row>
    <row r="296" spans="1:57" ht="30" customHeight="1" thickBot="1">
      <c r="A296" s="150"/>
      <c r="B296" s="132"/>
      <c r="C296" s="153"/>
      <c r="D296" s="155"/>
      <c r="E296" s="153"/>
      <c r="F296" s="155"/>
      <c r="G296" s="159"/>
      <c r="H296" s="21" t="s">
        <v>148</v>
      </c>
      <c r="I296" s="60" t="s">
        <v>131</v>
      </c>
      <c r="J296" s="239"/>
      <c r="K296" s="203"/>
      <c r="L296" s="153"/>
      <c r="M296" s="205"/>
      <c r="N296" s="194"/>
      <c r="O296" s="177"/>
      <c r="P296" s="23" t="s">
        <v>149</v>
      </c>
      <c r="Q296" s="19" t="s">
        <v>150</v>
      </c>
      <c r="R296" s="23">
        <f>+IFERROR(VLOOKUP(Q296,[11]DATOS!$E$2:$F$17,2,FALSE),"")</f>
        <v>15</v>
      </c>
      <c r="S296" s="192"/>
      <c r="T296" s="192"/>
      <c r="U296" s="192"/>
      <c r="V296" s="192"/>
      <c r="W296" s="192"/>
      <c r="X296" s="162"/>
      <c r="Y296" s="253"/>
      <c r="Z296" s="253"/>
      <c r="AA296" s="255"/>
      <c r="AB296" s="213"/>
      <c r="AC296" s="171"/>
      <c r="AD296" s="171"/>
      <c r="AE296" s="174"/>
      <c r="AF296" s="153"/>
      <c r="AG296" s="153"/>
      <c r="AH296" s="153"/>
      <c r="AI296" s="181"/>
      <c r="AJ296" s="259"/>
      <c r="AK296" s="164"/>
      <c r="AL296" s="164"/>
      <c r="AM296" s="236"/>
      <c r="AN296" s="231"/>
      <c r="AO296" s="265"/>
      <c r="AP296" s="162"/>
      <c r="AQ296" s="162"/>
      <c r="AR296" s="162"/>
      <c r="AS296" s="162"/>
      <c r="AT296" s="162"/>
      <c r="AU296" s="162"/>
      <c r="AV296" s="162"/>
      <c r="AW296" s="162"/>
      <c r="AX296" s="162"/>
      <c r="AY296" s="162"/>
      <c r="AZ296" s="262"/>
      <c r="BA296" s="303"/>
      <c r="BB296" s="306"/>
      <c r="BC296" s="306"/>
      <c r="BD296" s="306"/>
      <c r="BE296" s="287"/>
    </row>
    <row r="297" spans="1:57" ht="30" customHeight="1" thickBot="1">
      <c r="A297" s="150"/>
      <c r="B297" s="132"/>
      <c r="C297" s="153"/>
      <c r="D297" s="155"/>
      <c r="E297" s="153"/>
      <c r="F297" s="155"/>
      <c r="G297" s="159"/>
      <c r="H297" s="21" t="s">
        <v>151</v>
      </c>
      <c r="I297" s="60" t="s">
        <v>131</v>
      </c>
      <c r="J297" s="239"/>
      <c r="K297" s="203"/>
      <c r="L297" s="153"/>
      <c r="M297" s="205"/>
      <c r="N297" s="194"/>
      <c r="O297" s="177"/>
      <c r="P297" s="23" t="s">
        <v>153</v>
      </c>
      <c r="Q297" s="19" t="s">
        <v>154</v>
      </c>
      <c r="R297" s="23">
        <f>+IFERROR(VLOOKUP(Q297,[11]DATOS!$E$2:$F$17,2,FALSE),"")</f>
        <v>15</v>
      </c>
      <c r="S297" s="192"/>
      <c r="T297" s="192"/>
      <c r="U297" s="192"/>
      <c r="V297" s="192"/>
      <c r="W297" s="192"/>
      <c r="X297" s="162"/>
      <c r="Y297" s="253"/>
      <c r="Z297" s="253"/>
      <c r="AA297" s="255"/>
      <c r="AB297" s="213"/>
      <c r="AC297" s="171"/>
      <c r="AD297" s="171"/>
      <c r="AE297" s="174"/>
      <c r="AF297" s="153"/>
      <c r="AG297" s="153"/>
      <c r="AH297" s="153"/>
      <c r="AI297" s="181"/>
      <c r="AJ297" s="259"/>
      <c r="AK297" s="164"/>
      <c r="AL297" s="164"/>
      <c r="AM297" s="236"/>
      <c r="AN297" s="231"/>
      <c r="AO297" s="265"/>
      <c r="AP297" s="162"/>
      <c r="AQ297" s="162"/>
      <c r="AR297" s="162"/>
      <c r="AS297" s="162"/>
      <c r="AT297" s="162"/>
      <c r="AU297" s="162"/>
      <c r="AV297" s="162"/>
      <c r="AW297" s="162"/>
      <c r="AX297" s="162"/>
      <c r="AY297" s="162"/>
      <c r="AZ297" s="262"/>
      <c r="BA297" s="303"/>
      <c r="BB297" s="306"/>
      <c r="BC297" s="306"/>
      <c r="BD297" s="306"/>
      <c r="BE297" s="287"/>
    </row>
    <row r="298" spans="1:57" ht="30" customHeight="1" thickBot="1">
      <c r="A298" s="150"/>
      <c r="B298" s="132"/>
      <c r="C298" s="153"/>
      <c r="D298" s="155"/>
      <c r="E298" s="153"/>
      <c r="F298" s="155"/>
      <c r="G298" s="159"/>
      <c r="H298" s="21" t="s">
        <v>155</v>
      </c>
      <c r="I298" s="60" t="s">
        <v>131</v>
      </c>
      <c r="J298" s="239"/>
      <c r="K298" s="203"/>
      <c r="L298" s="153"/>
      <c r="M298" s="205"/>
      <c r="N298" s="194"/>
      <c r="O298" s="177"/>
      <c r="P298" s="23" t="s">
        <v>156</v>
      </c>
      <c r="Q298" s="19" t="s">
        <v>157</v>
      </c>
      <c r="R298" s="23">
        <f>+IFERROR(VLOOKUP(Q298,[11]DATOS!$E$2:$F$17,2,FALSE),"")</f>
        <v>15</v>
      </c>
      <c r="S298" s="192"/>
      <c r="T298" s="192"/>
      <c r="U298" s="192"/>
      <c r="V298" s="192"/>
      <c r="W298" s="192"/>
      <c r="X298" s="162"/>
      <c r="Y298" s="253"/>
      <c r="Z298" s="253"/>
      <c r="AA298" s="255"/>
      <c r="AB298" s="213"/>
      <c r="AC298" s="171"/>
      <c r="AD298" s="171"/>
      <c r="AE298" s="174"/>
      <c r="AF298" s="153"/>
      <c r="AG298" s="153"/>
      <c r="AH298" s="153"/>
      <c r="AI298" s="181"/>
      <c r="AJ298" s="259"/>
      <c r="AK298" s="164"/>
      <c r="AL298" s="164"/>
      <c r="AM298" s="236"/>
      <c r="AN298" s="231"/>
      <c r="AO298" s="265"/>
      <c r="AP298" s="162"/>
      <c r="AQ298" s="162"/>
      <c r="AR298" s="162"/>
      <c r="AS298" s="162"/>
      <c r="AT298" s="162"/>
      <c r="AU298" s="162"/>
      <c r="AV298" s="162"/>
      <c r="AW298" s="162"/>
      <c r="AX298" s="162"/>
      <c r="AY298" s="162"/>
      <c r="AZ298" s="262"/>
      <c r="BA298" s="303"/>
      <c r="BB298" s="306"/>
      <c r="BC298" s="306"/>
      <c r="BD298" s="306"/>
      <c r="BE298" s="287"/>
    </row>
    <row r="299" spans="1:57" ht="30" customHeight="1" thickBot="1">
      <c r="A299" s="150"/>
      <c r="B299" s="132"/>
      <c r="C299" s="153"/>
      <c r="D299" s="155"/>
      <c r="E299" s="153"/>
      <c r="F299" s="155"/>
      <c r="G299" s="159"/>
      <c r="H299" s="21" t="s">
        <v>158</v>
      </c>
      <c r="I299" s="60" t="s">
        <v>131</v>
      </c>
      <c r="J299" s="239"/>
      <c r="K299" s="203"/>
      <c r="L299" s="153"/>
      <c r="M299" s="205"/>
      <c r="N299" s="194"/>
      <c r="O299" s="177"/>
      <c r="P299" s="24" t="s">
        <v>159</v>
      </c>
      <c r="Q299" s="19" t="s">
        <v>160</v>
      </c>
      <c r="R299" s="23">
        <f>+IFERROR(VLOOKUP(Q299,[11]DATOS!$E$2:$F$17,2,FALSE),"")</f>
        <v>15</v>
      </c>
      <c r="S299" s="192"/>
      <c r="T299" s="192"/>
      <c r="U299" s="192"/>
      <c r="V299" s="192"/>
      <c r="W299" s="192"/>
      <c r="X299" s="162"/>
      <c r="Y299" s="253"/>
      <c r="Z299" s="253"/>
      <c r="AA299" s="255"/>
      <c r="AB299" s="213"/>
      <c r="AC299" s="171"/>
      <c r="AD299" s="171"/>
      <c r="AE299" s="174"/>
      <c r="AF299" s="153"/>
      <c r="AG299" s="153"/>
      <c r="AH299" s="153"/>
      <c r="AI299" s="181"/>
      <c r="AJ299" s="259"/>
      <c r="AK299" s="164"/>
      <c r="AL299" s="164"/>
      <c r="AM299" s="236"/>
      <c r="AN299" s="231"/>
      <c r="AO299" s="265"/>
      <c r="AP299" s="162"/>
      <c r="AQ299" s="162"/>
      <c r="AR299" s="162"/>
      <c r="AS299" s="162"/>
      <c r="AT299" s="162"/>
      <c r="AU299" s="162"/>
      <c r="AV299" s="162"/>
      <c r="AW299" s="162"/>
      <c r="AX299" s="162"/>
      <c r="AY299" s="162"/>
      <c r="AZ299" s="262"/>
      <c r="BA299" s="303"/>
      <c r="BB299" s="306"/>
      <c r="BC299" s="306"/>
      <c r="BD299" s="306"/>
      <c r="BE299" s="287"/>
    </row>
    <row r="300" spans="1:57" ht="30" customHeight="1" thickBot="1">
      <c r="A300" s="150"/>
      <c r="B300" s="132"/>
      <c r="C300" s="153"/>
      <c r="D300" s="155"/>
      <c r="E300" s="153"/>
      <c r="F300" s="155"/>
      <c r="G300" s="159"/>
      <c r="H300" s="21" t="s">
        <v>161</v>
      </c>
      <c r="I300" s="60" t="s">
        <v>131</v>
      </c>
      <c r="J300" s="239"/>
      <c r="K300" s="203"/>
      <c r="L300" s="153"/>
      <c r="M300" s="205"/>
      <c r="N300" s="194"/>
      <c r="O300" s="177"/>
      <c r="P300" s="23" t="s">
        <v>162</v>
      </c>
      <c r="Q300" s="23" t="s">
        <v>163</v>
      </c>
      <c r="R300" s="23">
        <f>+IFERROR(VLOOKUP(Q300,[11]DATOS!$E$2:$F$17,2,FALSE),"")</f>
        <v>10</v>
      </c>
      <c r="S300" s="192"/>
      <c r="T300" s="192"/>
      <c r="U300" s="192"/>
      <c r="V300" s="192"/>
      <c r="W300" s="192"/>
      <c r="X300" s="162"/>
      <c r="Y300" s="253"/>
      <c r="Z300" s="253"/>
      <c r="AA300" s="255"/>
      <c r="AB300" s="213"/>
      <c r="AC300" s="171"/>
      <c r="AD300" s="171"/>
      <c r="AE300" s="174"/>
      <c r="AF300" s="153"/>
      <c r="AG300" s="153"/>
      <c r="AH300" s="153"/>
      <c r="AI300" s="181"/>
      <c r="AJ300" s="259"/>
      <c r="AK300" s="164"/>
      <c r="AL300" s="164"/>
      <c r="AM300" s="236"/>
      <c r="AN300" s="231"/>
      <c r="AO300" s="265"/>
      <c r="AP300" s="162"/>
      <c r="AQ300" s="162"/>
      <c r="AR300" s="162"/>
      <c r="AS300" s="162"/>
      <c r="AT300" s="162"/>
      <c r="AU300" s="162"/>
      <c r="AV300" s="162"/>
      <c r="AW300" s="162"/>
      <c r="AX300" s="162"/>
      <c r="AY300" s="162"/>
      <c r="AZ300" s="262"/>
      <c r="BA300" s="303"/>
      <c r="BB300" s="306"/>
      <c r="BC300" s="306"/>
      <c r="BD300" s="306"/>
      <c r="BE300" s="287"/>
    </row>
    <row r="301" spans="1:57" ht="72" customHeight="1" thickBot="1">
      <c r="A301" s="150"/>
      <c r="B301" s="132"/>
      <c r="C301" s="153"/>
      <c r="D301" s="155"/>
      <c r="E301" s="157"/>
      <c r="F301" s="155"/>
      <c r="G301" s="159"/>
      <c r="H301" s="21" t="s">
        <v>164</v>
      </c>
      <c r="I301" s="60" t="s">
        <v>131</v>
      </c>
      <c r="J301" s="239"/>
      <c r="K301" s="203"/>
      <c r="L301" s="153"/>
      <c r="M301" s="205"/>
      <c r="N301" s="194"/>
      <c r="O301" s="170"/>
      <c r="P301" s="20"/>
      <c r="Q301" s="24"/>
      <c r="R301" s="24"/>
      <c r="S301" s="192"/>
      <c r="T301" s="192"/>
      <c r="U301" s="192"/>
      <c r="V301" s="192"/>
      <c r="W301" s="192"/>
      <c r="X301" s="162"/>
      <c r="Y301" s="254"/>
      <c r="Z301" s="254"/>
      <c r="AA301" s="256"/>
      <c r="AB301" s="213"/>
      <c r="AC301" s="171"/>
      <c r="AD301" s="171"/>
      <c r="AE301" s="174"/>
      <c r="AF301" s="153"/>
      <c r="AG301" s="153"/>
      <c r="AH301" s="153"/>
      <c r="AI301" s="181"/>
      <c r="AJ301" s="259"/>
      <c r="AK301" s="165"/>
      <c r="AL301" s="165"/>
      <c r="AM301" s="237"/>
      <c r="AN301" s="231"/>
      <c r="AO301" s="266"/>
      <c r="AP301" s="187"/>
      <c r="AQ301" s="187"/>
      <c r="AR301" s="187"/>
      <c r="AS301" s="187"/>
      <c r="AT301" s="187"/>
      <c r="AU301" s="187"/>
      <c r="AV301" s="187"/>
      <c r="AW301" s="187"/>
      <c r="AX301" s="187"/>
      <c r="AY301" s="187"/>
      <c r="AZ301" s="263"/>
      <c r="BA301" s="304"/>
      <c r="BB301" s="307"/>
      <c r="BC301" s="307"/>
      <c r="BD301" s="307"/>
      <c r="BE301" s="288"/>
    </row>
    <row r="302" spans="1:57" ht="30" customHeight="1" thickBot="1">
      <c r="A302" s="150"/>
      <c r="B302" s="132"/>
      <c r="C302" s="153"/>
      <c r="D302" s="155"/>
      <c r="E302" s="193"/>
      <c r="F302" s="155"/>
      <c r="G302" s="159"/>
      <c r="H302" s="21" t="s">
        <v>165</v>
      </c>
      <c r="I302" s="60" t="s">
        <v>131</v>
      </c>
      <c r="J302" s="239"/>
      <c r="K302" s="203"/>
      <c r="L302" s="153"/>
      <c r="M302" s="205"/>
      <c r="N302" s="194"/>
      <c r="O302" s="177"/>
      <c r="P302" s="23" t="s">
        <v>134</v>
      </c>
      <c r="Q302" s="19" t="s">
        <v>135</v>
      </c>
      <c r="R302" s="23">
        <f>+IFERROR(VLOOKUP(Q302,[11]DATOS!$E$2:$F$17,2,FALSE),"")</f>
        <v>15</v>
      </c>
      <c r="S302" s="162">
        <f>SUM(R302:R311)</f>
        <v>100</v>
      </c>
      <c r="T302" s="161" t="str">
        <f>+IF(AND(S302&lt;=100,S302&gt;=96),"Fuerte",IF(AND(S302&lt;=95,S302&gt;=86),"Moderado",IF(AND(S302&lt;=85,J302&gt;=0),"Débil"," ")))</f>
        <v>Fuerte</v>
      </c>
      <c r="U302" s="161" t="s">
        <v>136</v>
      </c>
      <c r="V302" s="161"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161"/>
      <c r="X302" s="162"/>
      <c r="Y302" s="170"/>
      <c r="Z302" s="214"/>
      <c r="AA302" s="170"/>
      <c r="AB302" s="213"/>
      <c r="AC302" s="171"/>
      <c r="AD302" s="171"/>
      <c r="AE302" s="174"/>
      <c r="AF302" s="153"/>
      <c r="AG302" s="153"/>
      <c r="AH302" s="153"/>
      <c r="AI302" s="181"/>
      <c r="AJ302" s="183"/>
      <c r="AK302" s="176"/>
      <c r="AL302" s="176"/>
      <c r="AM302" s="177"/>
      <c r="AN302" s="231"/>
      <c r="AO302" s="292"/>
      <c r="AP302" s="192"/>
      <c r="AQ302" s="192"/>
      <c r="AR302" s="192"/>
      <c r="AS302" s="192"/>
      <c r="AT302" s="192"/>
      <c r="AU302" s="192"/>
      <c r="AV302" s="192"/>
      <c r="AW302" s="192"/>
      <c r="AX302" s="192"/>
      <c r="AY302" s="192"/>
      <c r="AZ302" s="283"/>
      <c r="BA302" s="284"/>
      <c r="BB302" s="285"/>
      <c r="BC302" s="285"/>
      <c r="BD302" s="285"/>
      <c r="BE302" s="282"/>
    </row>
    <row r="303" spans="1:57" ht="30" customHeight="1" thickBot="1">
      <c r="A303" s="150"/>
      <c r="B303" s="132"/>
      <c r="C303" s="153"/>
      <c r="D303" s="155"/>
      <c r="E303" s="159"/>
      <c r="F303" s="155"/>
      <c r="G303" s="159"/>
      <c r="H303" s="21" t="s">
        <v>166</v>
      </c>
      <c r="I303" s="60" t="s">
        <v>131</v>
      </c>
      <c r="J303" s="239"/>
      <c r="K303" s="203"/>
      <c r="L303" s="153"/>
      <c r="M303" s="205"/>
      <c r="N303" s="194"/>
      <c r="O303" s="177"/>
      <c r="P303" s="23" t="s">
        <v>146</v>
      </c>
      <c r="Q303" s="19" t="s">
        <v>147</v>
      </c>
      <c r="R303" s="23">
        <f>+IFERROR(VLOOKUP(Q303,[11]DATOS!$E$2:$F$17,2,FALSE),"")</f>
        <v>15</v>
      </c>
      <c r="S303" s="162"/>
      <c r="T303" s="162"/>
      <c r="U303" s="162"/>
      <c r="V303" s="162"/>
      <c r="W303" s="162"/>
      <c r="X303" s="162"/>
      <c r="Y303" s="153"/>
      <c r="Z303" s="162"/>
      <c r="AA303" s="153"/>
      <c r="AB303" s="213"/>
      <c r="AC303" s="171"/>
      <c r="AD303" s="171"/>
      <c r="AE303" s="174"/>
      <c r="AF303" s="153"/>
      <c r="AG303" s="153"/>
      <c r="AH303" s="153"/>
      <c r="AI303" s="181"/>
      <c r="AJ303" s="183"/>
      <c r="AK303" s="176"/>
      <c r="AL303" s="176"/>
      <c r="AM303" s="177"/>
      <c r="AN303" s="231"/>
      <c r="AO303" s="292"/>
      <c r="AP303" s="192"/>
      <c r="AQ303" s="192"/>
      <c r="AR303" s="192"/>
      <c r="AS303" s="192"/>
      <c r="AT303" s="192"/>
      <c r="AU303" s="192"/>
      <c r="AV303" s="192"/>
      <c r="AW303" s="192"/>
      <c r="AX303" s="192"/>
      <c r="AY303" s="192"/>
      <c r="AZ303" s="283"/>
      <c r="BA303" s="284"/>
      <c r="BB303" s="285"/>
      <c r="BC303" s="285"/>
      <c r="BD303" s="285"/>
      <c r="BE303" s="282"/>
    </row>
    <row r="304" spans="1:57" ht="30" customHeight="1" thickBot="1">
      <c r="A304" s="150"/>
      <c r="B304" s="132"/>
      <c r="C304" s="153"/>
      <c r="D304" s="155"/>
      <c r="E304" s="159"/>
      <c r="F304" s="155"/>
      <c r="G304" s="159"/>
      <c r="H304" s="21" t="s">
        <v>167</v>
      </c>
      <c r="I304" s="60" t="s">
        <v>131</v>
      </c>
      <c r="J304" s="239"/>
      <c r="K304" s="203"/>
      <c r="L304" s="153"/>
      <c r="M304" s="205"/>
      <c r="N304" s="194"/>
      <c r="O304" s="177"/>
      <c r="P304" s="23" t="s">
        <v>149</v>
      </c>
      <c r="Q304" s="19" t="s">
        <v>150</v>
      </c>
      <c r="R304" s="23">
        <f>+IFERROR(VLOOKUP(Q304,[11]DATOS!$E$2:$F$17,2,FALSE),"")</f>
        <v>15</v>
      </c>
      <c r="S304" s="162"/>
      <c r="T304" s="162"/>
      <c r="U304" s="162"/>
      <c r="V304" s="162"/>
      <c r="W304" s="162"/>
      <c r="X304" s="162"/>
      <c r="Y304" s="153"/>
      <c r="Z304" s="162"/>
      <c r="AA304" s="153"/>
      <c r="AB304" s="213"/>
      <c r="AC304" s="171"/>
      <c r="AD304" s="171"/>
      <c r="AE304" s="174"/>
      <c r="AF304" s="153"/>
      <c r="AG304" s="153"/>
      <c r="AH304" s="153"/>
      <c r="AI304" s="181"/>
      <c r="AJ304" s="183"/>
      <c r="AK304" s="176"/>
      <c r="AL304" s="176"/>
      <c r="AM304" s="177"/>
      <c r="AN304" s="231"/>
      <c r="AO304" s="292"/>
      <c r="AP304" s="192"/>
      <c r="AQ304" s="192"/>
      <c r="AR304" s="192"/>
      <c r="AS304" s="192"/>
      <c r="AT304" s="192"/>
      <c r="AU304" s="192"/>
      <c r="AV304" s="192"/>
      <c r="AW304" s="192"/>
      <c r="AX304" s="192"/>
      <c r="AY304" s="192"/>
      <c r="AZ304" s="283"/>
      <c r="BA304" s="284"/>
      <c r="BB304" s="285"/>
      <c r="BC304" s="285"/>
      <c r="BD304" s="285"/>
      <c r="BE304" s="282"/>
    </row>
    <row r="305" spans="1:57" ht="30" customHeight="1" thickBot="1">
      <c r="A305" s="150"/>
      <c r="B305" s="132"/>
      <c r="C305" s="153"/>
      <c r="D305" s="155"/>
      <c r="E305" s="159"/>
      <c r="F305" s="155"/>
      <c r="G305" s="159"/>
      <c r="H305" s="21" t="s">
        <v>168</v>
      </c>
      <c r="I305" s="60" t="s">
        <v>131</v>
      </c>
      <c r="J305" s="239"/>
      <c r="K305" s="203"/>
      <c r="L305" s="153"/>
      <c r="M305" s="205"/>
      <c r="N305" s="194"/>
      <c r="O305" s="177"/>
      <c r="P305" s="23" t="s">
        <v>153</v>
      </c>
      <c r="Q305" s="19" t="s">
        <v>154</v>
      </c>
      <c r="R305" s="23">
        <f>+IFERROR(VLOOKUP(Q305,[11]DATOS!$E$2:$F$17,2,FALSE),"")</f>
        <v>15</v>
      </c>
      <c r="S305" s="162"/>
      <c r="T305" s="162"/>
      <c r="U305" s="162"/>
      <c r="V305" s="162"/>
      <c r="W305" s="162"/>
      <c r="X305" s="162"/>
      <c r="Y305" s="153"/>
      <c r="Z305" s="162"/>
      <c r="AA305" s="153"/>
      <c r="AB305" s="213"/>
      <c r="AC305" s="171"/>
      <c r="AD305" s="171"/>
      <c r="AE305" s="174"/>
      <c r="AF305" s="153"/>
      <c r="AG305" s="153"/>
      <c r="AH305" s="153"/>
      <c r="AI305" s="181"/>
      <c r="AJ305" s="183"/>
      <c r="AK305" s="176"/>
      <c r="AL305" s="176"/>
      <c r="AM305" s="177"/>
      <c r="AN305" s="231"/>
      <c r="AO305" s="292"/>
      <c r="AP305" s="192"/>
      <c r="AQ305" s="192"/>
      <c r="AR305" s="192"/>
      <c r="AS305" s="192"/>
      <c r="AT305" s="192"/>
      <c r="AU305" s="192"/>
      <c r="AV305" s="192"/>
      <c r="AW305" s="192"/>
      <c r="AX305" s="192"/>
      <c r="AY305" s="192"/>
      <c r="AZ305" s="283"/>
      <c r="BA305" s="284"/>
      <c r="BB305" s="285"/>
      <c r="BC305" s="285"/>
      <c r="BD305" s="285"/>
      <c r="BE305" s="282"/>
    </row>
    <row r="306" spans="1:57" ht="18.75" customHeight="1" thickBot="1">
      <c r="A306" s="150"/>
      <c r="B306" s="132"/>
      <c r="C306" s="153"/>
      <c r="D306" s="155"/>
      <c r="E306" s="159"/>
      <c r="F306" s="155"/>
      <c r="G306" s="159"/>
      <c r="H306" s="195" t="s">
        <v>169</v>
      </c>
      <c r="I306" s="60" t="s">
        <v>131</v>
      </c>
      <c r="J306" s="239"/>
      <c r="K306" s="203"/>
      <c r="L306" s="153"/>
      <c r="M306" s="205"/>
      <c r="N306" s="194"/>
      <c r="O306" s="177"/>
      <c r="P306" s="23" t="s">
        <v>156</v>
      </c>
      <c r="Q306" s="19" t="s">
        <v>157</v>
      </c>
      <c r="R306" s="23">
        <f>+IFERROR(VLOOKUP(Q306,[11]DATOS!$E$2:$F$17,2,FALSE),"")</f>
        <v>15</v>
      </c>
      <c r="S306" s="162"/>
      <c r="T306" s="162"/>
      <c r="U306" s="162"/>
      <c r="V306" s="162"/>
      <c r="W306" s="162"/>
      <c r="X306" s="162"/>
      <c r="Y306" s="153"/>
      <c r="Z306" s="162"/>
      <c r="AA306" s="153"/>
      <c r="AB306" s="213"/>
      <c r="AC306" s="171"/>
      <c r="AD306" s="171"/>
      <c r="AE306" s="174"/>
      <c r="AF306" s="153"/>
      <c r="AG306" s="153"/>
      <c r="AH306" s="153"/>
      <c r="AI306" s="181"/>
      <c r="AJ306" s="183"/>
      <c r="AK306" s="176"/>
      <c r="AL306" s="176"/>
      <c r="AM306" s="177"/>
      <c r="AN306" s="231"/>
      <c r="AO306" s="292"/>
      <c r="AP306" s="192"/>
      <c r="AQ306" s="192"/>
      <c r="AR306" s="192"/>
      <c r="AS306" s="192"/>
      <c r="AT306" s="192"/>
      <c r="AU306" s="192"/>
      <c r="AV306" s="192"/>
      <c r="AW306" s="192"/>
      <c r="AX306" s="192"/>
      <c r="AY306" s="192"/>
      <c r="AZ306" s="283"/>
      <c r="BA306" s="284"/>
      <c r="BB306" s="285"/>
      <c r="BC306" s="285"/>
      <c r="BD306" s="285"/>
      <c r="BE306" s="282"/>
    </row>
    <row r="307" spans="1:57" ht="40.5" customHeight="1" thickBot="1">
      <c r="A307" s="150"/>
      <c r="B307" s="132"/>
      <c r="C307" s="153"/>
      <c r="D307" s="155"/>
      <c r="E307" s="159"/>
      <c r="F307" s="155"/>
      <c r="G307" s="159"/>
      <c r="H307" s="195"/>
      <c r="I307" s="60" t="s">
        <v>131</v>
      </c>
      <c r="J307" s="239"/>
      <c r="K307" s="203"/>
      <c r="L307" s="153"/>
      <c r="M307" s="205"/>
      <c r="N307" s="194"/>
      <c r="O307" s="177"/>
      <c r="P307" s="23" t="s">
        <v>159</v>
      </c>
      <c r="Q307" s="19" t="s">
        <v>160</v>
      </c>
      <c r="R307" s="23">
        <f>+IFERROR(VLOOKUP(Q307,[11]DATOS!$E$2:$F$17,2,FALSE),"")</f>
        <v>15</v>
      </c>
      <c r="S307" s="162"/>
      <c r="T307" s="162"/>
      <c r="U307" s="162"/>
      <c r="V307" s="162"/>
      <c r="W307" s="162"/>
      <c r="X307" s="162"/>
      <c r="Y307" s="153"/>
      <c r="Z307" s="162"/>
      <c r="AA307" s="153"/>
      <c r="AB307" s="213"/>
      <c r="AC307" s="171"/>
      <c r="AD307" s="171"/>
      <c r="AE307" s="174"/>
      <c r="AF307" s="153"/>
      <c r="AG307" s="153"/>
      <c r="AH307" s="153"/>
      <c r="AI307" s="181"/>
      <c r="AJ307" s="183"/>
      <c r="AK307" s="176"/>
      <c r="AL307" s="176"/>
      <c r="AM307" s="177"/>
      <c r="AN307" s="231"/>
      <c r="AO307" s="292"/>
      <c r="AP307" s="192"/>
      <c r="AQ307" s="192"/>
      <c r="AR307" s="192"/>
      <c r="AS307" s="192"/>
      <c r="AT307" s="192"/>
      <c r="AU307" s="192"/>
      <c r="AV307" s="192"/>
      <c r="AW307" s="192"/>
      <c r="AX307" s="192"/>
      <c r="AY307" s="192"/>
      <c r="AZ307" s="283"/>
      <c r="BA307" s="284"/>
      <c r="BB307" s="285"/>
      <c r="BC307" s="285"/>
      <c r="BD307" s="285"/>
      <c r="BE307" s="282"/>
    </row>
    <row r="308" spans="1:57" ht="27.75" hidden="1" customHeight="1">
      <c r="A308" s="150"/>
      <c r="B308" s="132"/>
      <c r="C308" s="153"/>
      <c r="D308" s="155"/>
      <c r="E308" s="159"/>
      <c r="F308" s="155"/>
      <c r="G308" s="159"/>
      <c r="H308" s="178" t="s">
        <v>170</v>
      </c>
      <c r="I308" s="60" t="s">
        <v>131</v>
      </c>
      <c r="J308" s="239"/>
      <c r="K308" s="203"/>
      <c r="L308" s="153"/>
      <c r="M308" s="205"/>
      <c r="N308" s="194"/>
      <c r="O308" s="177"/>
      <c r="P308" s="23" t="s">
        <v>162</v>
      </c>
      <c r="Q308" s="23" t="s">
        <v>163</v>
      </c>
      <c r="R308" s="23">
        <f>+IFERROR(VLOOKUP(Q308,[11]DATOS!$E$2:$F$17,2,FALSE),"")</f>
        <v>10</v>
      </c>
      <c r="S308" s="162"/>
      <c r="T308" s="162"/>
      <c r="U308" s="162"/>
      <c r="V308" s="162"/>
      <c r="W308" s="162"/>
      <c r="X308" s="162"/>
      <c r="Y308" s="153"/>
      <c r="Z308" s="162"/>
      <c r="AA308" s="153"/>
      <c r="AB308" s="213"/>
      <c r="AC308" s="171"/>
      <c r="AD308" s="171"/>
      <c r="AE308" s="174"/>
      <c r="AF308" s="153"/>
      <c r="AG308" s="153"/>
      <c r="AH308" s="153"/>
      <c r="AI308" s="181"/>
      <c r="AJ308" s="183"/>
      <c r="AK308" s="176"/>
      <c r="AL308" s="176"/>
      <c r="AM308" s="177"/>
      <c r="AN308" s="231"/>
      <c r="AO308" s="292"/>
      <c r="AP308" s="192"/>
      <c r="AQ308" s="192"/>
      <c r="AR308" s="192"/>
      <c r="AS308" s="192"/>
      <c r="AT308" s="192"/>
      <c r="AU308" s="192"/>
      <c r="AV308" s="192"/>
      <c r="AW308" s="192"/>
      <c r="AX308" s="192"/>
      <c r="AY308" s="192"/>
      <c r="AZ308" s="283"/>
      <c r="BA308" s="284"/>
      <c r="BB308" s="285"/>
      <c r="BC308" s="285"/>
      <c r="BD308" s="285"/>
      <c r="BE308" s="282"/>
    </row>
    <row r="309" spans="1:57" ht="26.25" hidden="1" customHeight="1">
      <c r="A309" s="150"/>
      <c r="B309" s="132"/>
      <c r="C309" s="153"/>
      <c r="D309" s="155"/>
      <c r="E309" s="159"/>
      <c r="F309" s="155"/>
      <c r="G309" s="159"/>
      <c r="H309" s="179"/>
      <c r="I309" s="60" t="s">
        <v>131</v>
      </c>
      <c r="J309" s="239"/>
      <c r="K309" s="203"/>
      <c r="L309" s="153"/>
      <c r="M309" s="205"/>
      <c r="N309" s="159"/>
      <c r="O309" s="177"/>
      <c r="P309" s="192"/>
      <c r="Q309" s="192"/>
      <c r="R309" s="192"/>
      <c r="S309" s="162"/>
      <c r="T309" s="162"/>
      <c r="U309" s="162"/>
      <c r="V309" s="162"/>
      <c r="W309" s="162"/>
      <c r="X309" s="162"/>
      <c r="Y309" s="153"/>
      <c r="Z309" s="162"/>
      <c r="AA309" s="153"/>
      <c r="AB309" s="213"/>
      <c r="AC309" s="171"/>
      <c r="AD309" s="171"/>
      <c r="AE309" s="174"/>
      <c r="AF309" s="153"/>
      <c r="AG309" s="153"/>
      <c r="AH309" s="153"/>
      <c r="AI309" s="182"/>
      <c r="AJ309" s="242" t="s">
        <v>331</v>
      </c>
      <c r="AK309" s="217" t="s">
        <v>224</v>
      </c>
      <c r="AL309" s="217" t="s">
        <v>225</v>
      </c>
      <c r="AM309" s="220" t="s">
        <v>327</v>
      </c>
      <c r="AN309" s="231"/>
      <c r="AO309" s="292"/>
      <c r="AP309" s="192"/>
      <c r="AQ309" s="192"/>
      <c r="AR309" s="192"/>
      <c r="AS309" s="192"/>
      <c r="AT309" s="192"/>
      <c r="AU309" s="192"/>
      <c r="AV309" s="192"/>
      <c r="AW309" s="192"/>
      <c r="AX309" s="192"/>
      <c r="AY309" s="192"/>
      <c r="AZ309" s="283"/>
      <c r="BA309" s="284"/>
      <c r="BB309" s="285"/>
      <c r="BC309" s="285"/>
      <c r="BD309" s="285"/>
      <c r="BE309" s="282"/>
    </row>
    <row r="310" spans="1:57" ht="18.75" hidden="1" customHeight="1">
      <c r="A310" s="150"/>
      <c r="B310" s="132"/>
      <c r="C310" s="153"/>
      <c r="D310" s="155"/>
      <c r="E310" s="159"/>
      <c r="F310" s="155"/>
      <c r="G310" s="159"/>
      <c r="H310" s="195" t="s">
        <v>171</v>
      </c>
      <c r="I310" s="60" t="s">
        <v>131</v>
      </c>
      <c r="J310" s="239"/>
      <c r="K310" s="203"/>
      <c r="L310" s="153"/>
      <c r="M310" s="205"/>
      <c r="N310" s="159"/>
      <c r="O310" s="177"/>
      <c r="P310" s="192"/>
      <c r="Q310" s="192"/>
      <c r="R310" s="192"/>
      <c r="S310" s="162"/>
      <c r="T310" s="162"/>
      <c r="U310" s="162"/>
      <c r="V310" s="162"/>
      <c r="W310" s="162"/>
      <c r="X310" s="162"/>
      <c r="Y310" s="153"/>
      <c r="Z310" s="162"/>
      <c r="AA310" s="153"/>
      <c r="AB310" s="213"/>
      <c r="AC310" s="171"/>
      <c r="AD310" s="171"/>
      <c r="AE310" s="174"/>
      <c r="AF310" s="153"/>
      <c r="AG310" s="153"/>
      <c r="AH310" s="153"/>
      <c r="AI310" s="182"/>
      <c r="AJ310" s="243"/>
      <c r="AK310" s="218"/>
      <c r="AL310" s="218"/>
      <c r="AM310" s="221"/>
      <c r="AN310" s="231"/>
      <c r="AO310" s="292"/>
      <c r="AP310" s="192"/>
      <c r="AQ310" s="192"/>
      <c r="AR310" s="192"/>
      <c r="AS310" s="192"/>
      <c r="AT310" s="192"/>
      <c r="AU310" s="192"/>
      <c r="AV310" s="192"/>
      <c r="AW310" s="192"/>
      <c r="AX310" s="192"/>
      <c r="AY310" s="192"/>
      <c r="AZ310" s="283"/>
      <c r="BA310" s="284"/>
      <c r="BB310" s="285"/>
      <c r="BC310" s="285"/>
      <c r="BD310" s="285"/>
      <c r="BE310" s="282"/>
    </row>
    <row r="311" spans="1:57" ht="9.75" hidden="1" customHeight="1">
      <c r="A311" s="150"/>
      <c r="B311" s="132"/>
      <c r="C311" s="153"/>
      <c r="D311" s="155"/>
      <c r="E311" s="159"/>
      <c r="F311" s="155"/>
      <c r="G311" s="159"/>
      <c r="H311" s="195"/>
      <c r="I311" s="60" t="s">
        <v>131</v>
      </c>
      <c r="J311" s="239"/>
      <c r="K311" s="203"/>
      <c r="L311" s="153"/>
      <c r="M311" s="205"/>
      <c r="N311" s="159"/>
      <c r="O311" s="177"/>
      <c r="P311" s="192"/>
      <c r="Q311" s="192"/>
      <c r="R311" s="192"/>
      <c r="S311" s="162"/>
      <c r="T311" s="162"/>
      <c r="U311" s="162"/>
      <c r="V311" s="162"/>
      <c r="W311" s="162"/>
      <c r="X311" s="162"/>
      <c r="Y311" s="153"/>
      <c r="Z311" s="162"/>
      <c r="AA311" s="153"/>
      <c r="AB311" s="213"/>
      <c r="AC311" s="171"/>
      <c r="AD311" s="171"/>
      <c r="AE311" s="174"/>
      <c r="AF311" s="153"/>
      <c r="AG311" s="153"/>
      <c r="AH311" s="153"/>
      <c r="AI311" s="182"/>
      <c r="AJ311" s="243"/>
      <c r="AK311" s="218"/>
      <c r="AL311" s="218"/>
      <c r="AM311" s="221"/>
      <c r="AN311" s="231"/>
      <c r="AO311" s="292"/>
      <c r="AP311" s="192"/>
      <c r="AQ311" s="192"/>
      <c r="AR311" s="192"/>
      <c r="AS311" s="192"/>
      <c r="AT311" s="192"/>
      <c r="AU311" s="192"/>
      <c r="AV311" s="192"/>
      <c r="AW311" s="192"/>
      <c r="AX311" s="192"/>
      <c r="AY311" s="192"/>
      <c r="AZ311" s="283"/>
      <c r="BA311" s="284"/>
      <c r="BB311" s="285"/>
      <c r="BC311" s="285"/>
      <c r="BD311" s="285"/>
      <c r="BE311" s="282"/>
    </row>
    <row r="312" spans="1:57" ht="18.75" customHeight="1" thickBot="1">
      <c r="A312" s="150"/>
      <c r="B312" s="132"/>
      <c r="C312" s="153"/>
      <c r="D312" s="155"/>
      <c r="E312" s="159"/>
      <c r="F312" s="155"/>
      <c r="G312" s="159"/>
      <c r="H312" s="195" t="s">
        <v>172</v>
      </c>
      <c r="I312" s="60" t="s">
        <v>131</v>
      </c>
      <c r="J312" s="239"/>
      <c r="K312" s="203"/>
      <c r="L312" s="153"/>
      <c r="M312" s="205"/>
      <c r="N312" s="159"/>
      <c r="O312" s="177"/>
      <c r="P312" s="192"/>
      <c r="Q312" s="192"/>
      <c r="R312" s="192"/>
      <c r="S312" s="162"/>
      <c r="T312" s="162"/>
      <c r="U312" s="162"/>
      <c r="V312" s="162"/>
      <c r="W312" s="162"/>
      <c r="X312" s="162"/>
      <c r="Y312" s="153"/>
      <c r="Z312" s="162"/>
      <c r="AA312" s="153"/>
      <c r="AB312" s="213"/>
      <c r="AC312" s="171"/>
      <c r="AD312" s="171"/>
      <c r="AE312" s="174"/>
      <c r="AF312" s="153"/>
      <c r="AG312" s="153"/>
      <c r="AH312" s="153"/>
      <c r="AI312" s="182"/>
      <c r="AJ312" s="243"/>
      <c r="AK312" s="218"/>
      <c r="AL312" s="218"/>
      <c r="AM312" s="221"/>
      <c r="AN312" s="231"/>
      <c r="AO312" s="292"/>
      <c r="AP312" s="192"/>
      <c r="AQ312" s="192"/>
      <c r="AR312" s="192"/>
      <c r="AS312" s="192"/>
      <c r="AT312" s="192"/>
      <c r="AU312" s="192"/>
      <c r="AV312" s="192"/>
      <c r="AW312" s="192"/>
      <c r="AX312" s="192"/>
      <c r="AY312" s="192"/>
      <c r="AZ312" s="283"/>
      <c r="BA312" s="284"/>
      <c r="BB312" s="285"/>
      <c r="BC312" s="285"/>
      <c r="BD312" s="285"/>
      <c r="BE312" s="282"/>
    </row>
    <row r="313" spans="1:57" ht="12.75" customHeight="1" thickBot="1">
      <c r="A313" s="150"/>
      <c r="B313" s="132"/>
      <c r="C313" s="153"/>
      <c r="D313" s="155"/>
      <c r="E313" s="159"/>
      <c r="F313" s="155"/>
      <c r="G313" s="159"/>
      <c r="H313" s="195"/>
      <c r="I313" s="60" t="s">
        <v>131</v>
      </c>
      <c r="J313" s="239"/>
      <c r="K313" s="203"/>
      <c r="L313" s="153"/>
      <c r="M313" s="205"/>
      <c r="N313" s="159"/>
      <c r="O313" s="177"/>
      <c r="P313" s="192"/>
      <c r="Q313" s="192"/>
      <c r="R313" s="192"/>
      <c r="S313" s="162"/>
      <c r="T313" s="162"/>
      <c r="U313" s="162"/>
      <c r="V313" s="162"/>
      <c r="W313" s="162"/>
      <c r="X313" s="162"/>
      <c r="Y313" s="153"/>
      <c r="Z313" s="162"/>
      <c r="AA313" s="153"/>
      <c r="AB313" s="213"/>
      <c r="AC313" s="171"/>
      <c r="AD313" s="171"/>
      <c r="AE313" s="174"/>
      <c r="AF313" s="153"/>
      <c r="AG313" s="153"/>
      <c r="AH313" s="153"/>
      <c r="AI313" s="182"/>
      <c r="AJ313" s="243"/>
      <c r="AK313" s="218"/>
      <c r="AL313" s="218"/>
      <c r="AM313" s="221"/>
      <c r="AN313" s="231"/>
      <c r="AO313" s="292"/>
      <c r="AP313" s="192"/>
      <c r="AQ313" s="192"/>
      <c r="AR313" s="192"/>
      <c r="AS313" s="192"/>
      <c r="AT313" s="192"/>
      <c r="AU313" s="192"/>
      <c r="AV313" s="192"/>
      <c r="AW313" s="192"/>
      <c r="AX313" s="192"/>
      <c r="AY313" s="192"/>
      <c r="AZ313" s="283"/>
      <c r="BA313" s="284"/>
      <c r="BB313" s="285"/>
      <c r="BC313" s="285"/>
      <c r="BD313" s="285"/>
      <c r="BE313" s="282"/>
    </row>
    <row r="314" spans="1:57" ht="18.75" customHeight="1" thickBot="1">
      <c r="A314" s="150"/>
      <c r="B314" s="132"/>
      <c r="C314" s="153"/>
      <c r="D314" s="155"/>
      <c r="E314" s="159"/>
      <c r="F314" s="155"/>
      <c r="G314" s="159"/>
      <c r="H314" s="195" t="s">
        <v>173</v>
      </c>
      <c r="I314" s="60" t="s">
        <v>131</v>
      </c>
      <c r="J314" s="239"/>
      <c r="K314" s="203"/>
      <c r="L314" s="153"/>
      <c r="M314" s="205"/>
      <c r="N314" s="159"/>
      <c r="O314" s="177"/>
      <c r="P314" s="192"/>
      <c r="Q314" s="192"/>
      <c r="R314" s="192"/>
      <c r="S314" s="162"/>
      <c r="T314" s="162"/>
      <c r="U314" s="162"/>
      <c r="V314" s="162"/>
      <c r="W314" s="162"/>
      <c r="X314" s="162"/>
      <c r="Y314" s="153"/>
      <c r="Z314" s="162"/>
      <c r="AA314" s="153"/>
      <c r="AB314" s="213"/>
      <c r="AC314" s="171"/>
      <c r="AD314" s="171"/>
      <c r="AE314" s="174"/>
      <c r="AF314" s="153"/>
      <c r="AG314" s="153"/>
      <c r="AH314" s="153"/>
      <c r="AI314" s="182"/>
      <c r="AJ314" s="243"/>
      <c r="AK314" s="218"/>
      <c r="AL314" s="218"/>
      <c r="AM314" s="221"/>
      <c r="AN314" s="231"/>
      <c r="AO314" s="292"/>
      <c r="AP314" s="192"/>
      <c r="AQ314" s="192"/>
      <c r="AR314" s="192"/>
      <c r="AS314" s="192"/>
      <c r="AT314" s="192"/>
      <c r="AU314" s="192"/>
      <c r="AV314" s="192"/>
      <c r="AW314" s="192"/>
      <c r="AX314" s="192"/>
      <c r="AY314" s="192"/>
      <c r="AZ314" s="283"/>
      <c r="BA314" s="284"/>
      <c r="BB314" s="285"/>
      <c r="BC314" s="285"/>
      <c r="BD314" s="285"/>
      <c r="BE314" s="282"/>
    </row>
    <row r="315" spans="1:57" ht="12.75" customHeight="1" thickBot="1">
      <c r="A315" s="150"/>
      <c r="B315" s="132"/>
      <c r="C315" s="153"/>
      <c r="D315" s="155"/>
      <c r="E315" s="159"/>
      <c r="F315" s="155"/>
      <c r="G315" s="159"/>
      <c r="H315" s="195"/>
      <c r="I315" s="60" t="s">
        <v>131</v>
      </c>
      <c r="J315" s="239"/>
      <c r="K315" s="203"/>
      <c r="L315" s="153"/>
      <c r="M315" s="205"/>
      <c r="N315" s="159"/>
      <c r="O315" s="177"/>
      <c r="P315" s="192"/>
      <c r="Q315" s="192"/>
      <c r="R315" s="192"/>
      <c r="S315" s="162"/>
      <c r="T315" s="162"/>
      <c r="U315" s="162"/>
      <c r="V315" s="162"/>
      <c r="W315" s="162"/>
      <c r="X315" s="162"/>
      <c r="Y315" s="153"/>
      <c r="Z315" s="162"/>
      <c r="AA315" s="153"/>
      <c r="AB315" s="213"/>
      <c r="AC315" s="171"/>
      <c r="AD315" s="171"/>
      <c r="AE315" s="174"/>
      <c r="AF315" s="153"/>
      <c r="AG315" s="153"/>
      <c r="AH315" s="153"/>
      <c r="AI315" s="182"/>
      <c r="AJ315" s="243"/>
      <c r="AK315" s="218"/>
      <c r="AL315" s="218"/>
      <c r="AM315" s="221"/>
      <c r="AN315" s="231"/>
      <c r="AO315" s="292"/>
      <c r="AP315" s="192"/>
      <c r="AQ315" s="192"/>
      <c r="AR315" s="192"/>
      <c r="AS315" s="192"/>
      <c r="AT315" s="192"/>
      <c r="AU315" s="192"/>
      <c r="AV315" s="192"/>
      <c r="AW315" s="192"/>
      <c r="AX315" s="192"/>
      <c r="AY315" s="192"/>
      <c r="AZ315" s="283"/>
      <c r="BA315" s="284"/>
      <c r="BB315" s="285"/>
      <c r="BC315" s="285"/>
      <c r="BD315" s="285"/>
      <c r="BE315" s="282"/>
    </row>
    <row r="316" spans="1:57" ht="14.25" customHeight="1" thickBot="1">
      <c r="A316" s="150"/>
      <c r="B316" s="132"/>
      <c r="C316" s="153"/>
      <c r="D316" s="155"/>
      <c r="E316" s="159"/>
      <c r="F316" s="155"/>
      <c r="G316" s="159"/>
      <c r="H316" s="178" t="s">
        <v>174</v>
      </c>
      <c r="I316" s="60" t="s">
        <v>131</v>
      </c>
      <c r="J316" s="239"/>
      <c r="K316" s="203"/>
      <c r="L316" s="153"/>
      <c r="M316" s="205"/>
      <c r="N316" s="159"/>
      <c r="O316" s="177"/>
      <c r="P316" s="192"/>
      <c r="Q316" s="192"/>
      <c r="R316" s="192"/>
      <c r="S316" s="162"/>
      <c r="T316" s="162"/>
      <c r="U316" s="162"/>
      <c r="V316" s="162"/>
      <c r="W316" s="162"/>
      <c r="X316" s="162"/>
      <c r="Y316" s="153"/>
      <c r="Z316" s="162"/>
      <c r="AA316" s="153"/>
      <c r="AB316" s="213"/>
      <c r="AC316" s="171"/>
      <c r="AD316" s="171"/>
      <c r="AE316" s="174"/>
      <c r="AF316" s="153"/>
      <c r="AG316" s="153"/>
      <c r="AH316" s="153"/>
      <c r="AI316" s="182"/>
      <c r="AJ316" s="243"/>
      <c r="AK316" s="218"/>
      <c r="AL316" s="218"/>
      <c r="AM316" s="221"/>
      <c r="AN316" s="231"/>
      <c r="AO316" s="292"/>
      <c r="AP316" s="192"/>
      <c r="AQ316" s="192"/>
      <c r="AR316" s="192"/>
      <c r="AS316" s="192"/>
      <c r="AT316" s="192"/>
      <c r="AU316" s="192"/>
      <c r="AV316" s="192"/>
      <c r="AW316" s="192"/>
      <c r="AX316" s="192"/>
      <c r="AY316" s="192"/>
      <c r="AZ316" s="283"/>
      <c r="BA316" s="284"/>
      <c r="BB316" s="285"/>
      <c r="BC316" s="285"/>
      <c r="BD316" s="285"/>
      <c r="BE316" s="282"/>
    </row>
    <row r="317" spans="1:57" ht="13.5" customHeight="1" thickBot="1">
      <c r="A317" s="150"/>
      <c r="B317" s="132"/>
      <c r="C317" s="153"/>
      <c r="D317" s="155"/>
      <c r="E317" s="159"/>
      <c r="F317" s="155"/>
      <c r="G317" s="159"/>
      <c r="H317" s="179"/>
      <c r="I317" s="60" t="s">
        <v>131</v>
      </c>
      <c r="J317" s="239"/>
      <c r="K317" s="203"/>
      <c r="L317" s="153"/>
      <c r="M317" s="205"/>
      <c r="N317" s="159"/>
      <c r="O317" s="177"/>
      <c r="P317" s="192"/>
      <c r="Q317" s="192"/>
      <c r="R317" s="192"/>
      <c r="S317" s="162"/>
      <c r="T317" s="162"/>
      <c r="U317" s="162"/>
      <c r="V317" s="162"/>
      <c r="W317" s="162"/>
      <c r="X317" s="162"/>
      <c r="Y317" s="153"/>
      <c r="Z317" s="162"/>
      <c r="AA317" s="153"/>
      <c r="AB317" s="213"/>
      <c r="AC317" s="171"/>
      <c r="AD317" s="171"/>
      <c r="AE317" s="174"/>
      <c r="AF317" s="153"/>
      <c r="AG317" s="153"/>
      <c r="AH317" s="153"/>
      <c r="AI317" s="182"/>
      <c r="AJ317" s="243"/>
      <c r="AK317" s="218"/>
      <c r="AL317" s="218"/>
      <c r="AM317" s="221"/>
      <c r="AN317" s="231"/>
      <c r="AO317" s="292"/>
      <c r="AP317" s="192"/>
      <c r="AQ317" s="192"/>
      <c r="AR317" s="192"/>
      <c r="AS317" s="192"/>
      <c r="AT317" s="192"/>
      <c r="AU317" s="192"/>
      <c r="AV317" s="192"/>
      <c r="AW317" s="192"/>
      <c r="AX317" s="192"/>
      <c r="AY317" s="192"/>
      <c r="AZ317" s="283"/>
      <c r="BA317" s="284"/>
      <c r="BB317" s="285"/>
      <c r="BC317" s="285"/>
      <c r="BD317" s="285"/>
      <c r="BE317" s="282"/>
    </row>
    <row r="318" spans="1:57" ht="18.75" customHeight="1" thickBot="1">
      <c r="A318" s="150"/>
      <c r="B318" s="132"/>
      <c r="C318" s="153"/>
      <c r="D318" s="155"/>
      <c r="E318" s="159"/>
      <c r="F318" s="155"/>
      <c r="G318" s="159"/>
      <c r="H318" s="185" t="s">
        <v>175</v>
      </c>
      <c r="I318" s="60" t="s">
        <v>131</v>
      </c>
      <c r="J318" s="239"/>
      <c r="K318" s="203"/>
      <c r="L318" s="153"/>
      <c r="M318" s="205"/>
      <c r="N318" s="159"/>
      <c r="O318" s="177"/>
      <c r="P318" s="192"/>
      <c r="Q318" s="192"/>
      <c r="R318" s="192"/>
      <c r="S318" s="162"/>
      <c r="T318" s="162"/>
      <c r="U318" s="162"/>
      <c r="V318" s="162"/>
      <c r="W318" s="162"/>
      <c r="X318" s="162"/>
      <c r="Y318" s="153"/>
      <c r="Z318" s="162"/>
      <c r="AA318" s="153"/>
      <c r="AB318" s="213"/>
      <c r="AC318" s="171"/>
      <c r="AD318" s="171"/>
      <c r="AE318" s="174"/>
      <c r="AF318" s="153"/>
      <c r="AG318" s="153"/>
      <c r="AH318" s="153"/>
      <c r="AI318" s="182"/>
      <c r="AJ318" s="243"/>
      <c r="AK318" s="218"/>
      <c r="AL318" s="218"/>
      <c r="AM318" s="221"/>
      <c r="AN318" s="231"/>
      <c r="AO318" s="292"/>
      <c r="AP318" s="192"/>
      <c r="AQ318" s="192"/>
      <c r="AR318" s="192"/>
      <c r="AS318" s="192"/>
      <c r="AT318" s="192"/>
      <c r="AU318" s="192"/>
      <c r="AV318" s="192"/>
      <c r="AW318" s="192"/>
      <c r="AX318" s="192"/>
      <c r="AY318" s="192"/>
      <c r="AZ318" s="283"/>
      <c r="BA318" s="284"/>
      <c r="BB318" s="285"/>
      <c r="BC318" s="285"/>
      <c r="BD318" s="285"/>
      <c r="BE318" s="282"/>
    </row>
    <row r="319" spans="1:57" ht="57" customHeight="1" thickBot="1">
      <c r="A319" s="249"/>
      <c r="B319" s="133"/>
      <c r="C319" s="223"/>
      <c r="D319" s="250"/>
      <c r="E319" s="160"/>
      <c r="F319" s="250"/>
      <c r="G319" s="160"/>
      <c r="H319" s="240"/>
      <c r="I319" s="60" t="s">
        <v>131</v>
      </c>
      <c r="J319" s="251"/>
      <c r="K319" s="252"/>
      <c r="L319" s="153"/>
      <c r="M319" s="257"/>
      <c r="N319" s="160"/>
      <c r="O319" s="177"/>
      <c r="P319" s="192"/>
      <c r="Q319" s="192"/>
      <c r="R319" s="192"/>
      <c r="S319" s="233"/>
      <c r="T319" s="233"/>
      <c r="U319" s="187"/>
      <c r="V319" s="233"/>
      <c r="W319" s="233"/>
      <c r="X319" s="233"/>
      <c r="Y319" s="223"/>
      <c r="Z319" s="233"/>
      <c r="AA319" s="223"/>
      <c r="AB319" s="245"/>
      <c r="AC319" s="171"/>
      <c r="AD319" s="171"/>
      <c r="AE319" s="247"/>
      <c r="AF319" s="223"/>
      <c r="AG319" s="223"/>
      <c r="AH319" s="153"/>
      <c r="AI319" s="234"/>
      <c r="AJ319" s="244"/>
      <c r="AK319" s="219"/>
      <c r="AL319" s="219"/>
      <c r="AM319" s="222"/>
      <c r="AN319" s="231"/>
      <c r="AO319" s="312"/>
      <c r="AP319" s="313"/>
      <c r="AQ319" s="313"/>
      <c r="AR319" s="313"/>
      <c r="AS319" s="313"/>
      <c r="AT319" s="313"/>
      <c r="AU319" s="313"/>
      <c r="AV319" s="313"/>
      <c r="AW319" s="313"/>
      <c r="AX319" s="313"/>
      <c r="AY319" s="313"/>
      <c r="AZ319" s="318"/>
      <c r="BA319" s="319"/>
      <c r="BB319" s="301"/>
      <c r="BC319" s="301"/>
      <c r="BD319" s="301"/>
      <c r="BE319" s="314"/>
    </row>
    <row r="320" spans="1:57" ht="46.5" customHeight="1" thickBot="1">
      <c r="A320" s="149">
        <v>11</v>
      </c>
      <c r="B320" s="131" t="s">
        <v>332</v>
      </c>
      <c r="C320" s="152" t="s">
        <v>333</v>
      </c>
      <c r="D320" s="154" t="s">
        <v>126</v>
      </c>
      <c r="E320" s="152" t="s">
        <v>334</v>
      </c>
      <c r="F320" s="154" t="s">
        <v>335</v>
      </c>
      <c r="G320" s="158" t="s">
        <v>129</v>
      </c>
      <c r="H320" s="25" t="s">
        <v>130</v>
      </c>
      <c r="I320" s="60" t="s">
        <v>131</v>
      </c>
      <c r="J320" s="238">
        <f>COUNTIF(I320:I345,[3]DATOS!$D$24)</f>
        <v>26</v>
      </c>
      <c r="K320" s="202" t="str">
        <f>+IF(AND(J320&lt;6,J320&gt;0),"Moderado",IF(AND(J320&lt;12,J320&gt;5),"Mayor",IF(AND(J320&lt;20,J320&gt;11),"Catastrófico","Responda las Preguntas de Impacto")))</f>
        <v>Responda las Preguntas de Impacto</v>
      </c>
      <c r="L320" s="152"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
      </c>
      <c r="M320" s="204"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
      </c>
      <c r="N320" s="197" t="s">
        <v>336</v>
      </c>
      <c r="O320" s="198" t="s">
        <v>133</v>
      </c>
      <c r="P320" s="23" t="s">
        <v>134</v>
      </c>
      <c r="Q320" s="19" t="s">
        <v>135</v>
      </c>
      <c r="R320" s="19">
        <f>+IFERROR(VLOOKUP(Q320,[12]DATOS!$E$2:$F$17,2,FALSE),"")</f>
        <v>15</v>
      </c>
      <c r="S320" s="199">
        <f>SUM(R320:R327)</f>
        <v>100</v>
      </c>
      <c r="T320" s="192" t="str">
        <f>+IF(AND(S320&lt;=100,S320&gt;=96),"Fuerte",IF(AND(S320&lt;=95,S320&gt;=86),"Moderado",IF(AND(S320&lt;=85,J320&gt;=0),"Débil"," ")))</f>
        <v>Fuerte</v>
      </c>
      <c r="U320" s="192" t="s">
        <v>136</v>
      </c>
      <c r="V320" s="192"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192">
        <f>IF(V320="Fuerte",100,IF(V320="Moderado",50,IF(V320="Débil",0)))</f>
        <v>100</v>
      </c>
      <c r="X320" s="161">
        <f>AVERAGE(W320:W345)</f>
        <v>100</v>
      </c>
      <c r="Y320" s="161" t="s">
        <v>337</v>
      </c>
      <c r="Z320" s="161" t="s">
        <v>190</v>
      </c>
      <c r="AA320" s="172" t="s">
        <v>338</v>
      </c>
      <c r="AB320" s="212" t="str">
        <f>+IF(X320=100,"Fuerte",IF(AND(X320&lt;=99,X320&gt;=50),"Moderado",IF(X320&lt;50,"Débil"," ")))</f>
        <v>Fuerte</v>
      </c>
      <c r="AC320" s="171" t="s">
        <v>140</v>
      </c>
      <c r="AD320" s="171" t="s">
        <v>140</v>
      </c>
      <c r="AE320" s="173"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152"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152" t="str">
        <f>K320</f>
        <v>Responda las Preguntas de Impacto</v>
      </c>
      <c r="AH320" s="152"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
      </c>
      <c r="AI320" s="180"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
      </c>
      <c r="AJ320" s="322" t="s">
        <v>339</v>
      </c>
      <c r="AK320" s="184">
        <v>43466</v>
      </c>
      <c r="AL320" s="163">
        <v>43830</v>
      </c>
      <c r="AM320" s="166" t="s">
        <v>265</v>
      </c>
      <c r="AN320" s="156" t="s">
        <v>340</v>
      </c>
      <c r="AO320" s="264"/>
      <c r="AP320" s="260"/>
      <c r="AQ320" s="260"/>
      <c r="AR320" s="260"/>
      <c r="AS320" s="260"/>
      <c r="AT320" s="260"/>
      <c r="AU320" s="260"/>
      <c r="AV320" s="260"/>
      <c r="AW320" s="260"/>
      <c r="AX320" s="260"/>
      <c r="AY320" s="260"/>
      <c r="AZ320" s="261"/>
      <c r="BA320" s="302"/>
      <c r="BB320" s="305"/>
      <c r="BC320" s="305"/>
      <c r="BD320" s="305"/>
      <c r="BE320" s="286"/>
    </row>
    <row r="321" spans="1:57" ht="30" customHeight="1" thickBot="1">
      <c r="A321" s="150"/>
      <c r="B321" s="132"/>
      <c r="C321" s="153"/>
      <c r="D321" s="155"/>
      <c r="E321" s="153"/>
      <c r="F321" s="155"/>
      <c r="G321" s="159"/>
      <c r="H321" s="21" t="s">
        <v>145</v>
      </c>
      <c r="I321" s="60" t="s">
        <v>131</v>
      </c>
      <c r="J321" s="239"/>
      <c r="K321" s="203"/>
      <c r="L321" s="153"/>
      <c r="M321" s="205"/>
      <c r="N321" s="194"/>
      <c r="O321" s="177"/>
      <c r="P321" s="23" t="s">
        <v>146</v>
      </c>
      <c r="Q321" s="19" t="s">
        <v>147</v>
      </c>
      <c r="R321" s="19">
        <f>+IFERROR(VLOOKUP(Q321,[12]DATOS!$E$2:$F$17,2,FALSE),"")</f>
        <v>15</v>
      </c>
      <c r="S321" s="200"/>
      <c r="T321" s="192"/>
      <c r="U321" s="192"/>
      <c r="V321" s="192"/>
      <c r="W321" s="192"/>
      <c r="X321" s="162"/>
      <c r="Y321" s="162"/>
      <c r="Z321" s="162"/>
      <c r="AA321" s="188"/>
      <c r="AB321" s="213"/>
      <c r="AC321" s="171"/>
      <c r="AD321" s="171"/>
      <c r="AE321" s="174"/>
      <c r="AF321" s="153"/>
      <c r="AG321" s="153"/>
      <c r="AH321" s="153"/>
      <c r="AI321" s="181"/>
      <c r="AJ321" s="183"/>
      <c r="AK321" s="164"/>
      <c r="AL321" s="164"/>
      <c r="AM321" s="167"/>
      <c r="AN321" s="182"/>
      <c r="AO321" s="265"/>
      <c r="AP321" s="162"/>
      <c r="AQ321" s="162"/>
      <c r="AR321" s="162"/>
      <c r="AS321" s="162"/>
      <c r="AT321" s="162"/>
      <c r="AU321" s="162"/>
      <c r="AV321" s="162"/>
      <c r="AW321" s="162"/>
      <c r="AX321" s="162"/>
      <c r="AY321" s="162"/>
      <c r="AZ321" s="262"/>
      <c r="BA321" s="303"/>
      <c r="BB321" s="306"/>
      <c r="BC321" s="306"/>
      <c r="BD321" s="306"/>
      <c r="BE321" s="287"/>
    </row>
    <row r="322" spans="1:57" ht="30" customHeight="1" thickBot="1">
      <c r="A322" s="150"/>
      <c r="B322" s="132"/>
      <c r="C322" s="153"/>
      <c r="D322" s="155"/>
      <c r="E322" s="153"/>
      <c r="F322" s="155"/>
      <c r="G322" s="159"/>
      <c r="H322" s="21" t="s">
        <v>148</v>
      </c>
      <c r="I322" s="60" t="s">
        <v>131</v>
      </c>
      <c r="J322" s="239"/>
      <c r="K322" s="203"/>
      <c r="L322" s="153"/>
      <c r="M322" s="205"/>
      <c r="N322" s="194"/>
      <c r="O322" s="177"/>
      <c r="P322" s="23" t="s">
        <v>149</v>
      </c>
      <c r="Q322" s="19" t="s">
        <v>150</v>
      </c>
      <c r="R322" s="19">
        <f>+IFERROR(VLOOKUP(Q322,[12]DATOS!$E$2:$F$17,2,FALSE),"")</f>
        <v>15</v>
      </c>
      <c r="S322" s="200"/>
      <c r="T322" s="192"/>
      <c r="U322" s="192"/>
      <c r="V322" s="192"/>
      <c r="W322" s="192"/>
      <c r="X322" s="162"/>
      <c r="Y322" s="162"/>
      <c r="Z322" s="162"/>
      <c r="AA322" s="188"/>
      <c r="AB322" s="213"/>
      <c r="AC322" s="171"/>
      <c r="AD322" s="171"/>
      <c r="AE322" s="174"/>
      <c r="AF322" s="153"/>
      <c r="AG322" s="153"/>
      <c r="AH322" s="153"/>
      <c r="AI322" s="181"/>
      <c r="AJ322" s="183"/>
      <c r="AK322" s="164"/>
      <c r="AL322" s="164"/>
      <c r="AM322" s="167"/>
      <c r="AN322" s="182"/>
      <c r="AO322" s="265"/>
      <c r="AP322" s="162"/>
      <c r="AQ322" s="162"/>
      <c r="AR322" s="162"/>
      <c r="AS322" s="162"/>
      <c r="AT322" s="162"/>
      <c r="AU322" s="162"/>
      <c r="AV322" s="162"/>
      <c r="AW322" s="162"/>
      <c r="AX322" s="162"/>
      <c r="AY322" s="162"/>
      <c r="AZ322" s="262"/>
      <c r="BA322" s="303"/>
      <c r="BB322" s="306"/>
      <c r="BC322" s="306"/>
      <c r="BD322" s="306"/>
      <c r="BE322" s="287"/>
    </row>
    <row r="323" spans="1:57" ht="30" customHeight="1" thickBot="1">
      <c r="A323" s="150"/>
      <c r="B323" s="132"/>
      <c r="C323" s="153"/>
      <c r="D323" s="155"/>
      <c r="E323" s="153"/>
      <c r="F323" s="155"/>
      <c r="G323" s="159"/>
      <c r="H323" s="21" t="s">
        <v>151</v>
      </c>
      <c r="I323" s="60" t="s">
        <v>131</v>
      </c>
      <c r="J323" s="239"/>
      <c r="K323" s="203"/>
      <c r="L323" s="153"/>
      <c r="M323" s="205"/>
      <c r="N323" s="194"/>
      <c r="O323" s="177"/>
      <c r="P323" s="23" t="s">
        <v>153</v>
      </c>
      <c r="Q323" s="19" t="s">
        <v>154</v>
      </c>
      <c r="R323" s="19">
        <f>+IFERROR(VLOOKUP(Q323,[12]DATOS!$E$2:$F$17,2,FALSE),"")</f>
        <v>15</v>
      </c>
      <c r="S323" s="200"/>
      <c r="T323" s="192"/>
      <c r="U323" s="192"/>
      <c r="V323" s="192"/>
      <c r="W323" s="192"/>
      <c r="X323" s="162"/>
      <c r="Y323" s="162"/>
      <c r="Z323" s="162"/>
      <c r="AA323" s="188"/>
      <c r="AB323" s="213"/>
      <c r="AC323" s="171"/>
      <c r="AD323" s="171"/>
      <c r="AE323" s="174"/>
      <c r="AF323" s="153"/>
      <c r="AG323" s="153"/>
      <c r="AH323" s="153"/>
      <c r="AI323" s="181"/>
      <c r="AJ323" s="183"/>
      <c r="AK323" s="164"/>
      <c r="AL323" s="164"/>
      <c r="AM323" s="167"/>
      <c r="AN323" s="182"/>
      <c r="AO323" s="265"/>
      <c r="AP323" s="162"/>
      <c r="AQ323" s="162"/>
      <c r="AR323" s="162"/>
      <c r="AS323" s="162"/>
      <c r="AT323" s="162"/>
      <c r="AU323" s="162"/>
      <c r="AV323" s="162"/>
      <c r="AW323" s="162"/>
      <c r="AX323" s="162"/>
      <c r="AY323" s="162"/>
      <c r="AZ323" s="262"/>
      <c r="BA323" s="303"/>
      <c r="BB323" s="306"/>
      <c r="BC323" s="306"/>
      <c r="BD323" s="306"/>
      <c r="BE323" s="287"/>
    </row>
    <row r="324" spans="1:57" ht="30" customHeight="1" thickBot="1">
      <c r="A324" s="150"/>
      <c r="B324" s="132"/>
      <c r="C324" s="153"/>
      <c r="D324" s="155"/>
      <c r="E324" s="153"/>
      <c r="F324" s="155"/>
      <c r="G324" s="159"/>
      <c r="H324" s="21" t="s">
        <v>155</v>
      </c>
      <c r="I324" s="60" t="s">
        <v>131</v>
      </c>
      <c r="J324" s="239"/>
      <c r="K324" s="203"/>
      <c r="L324" s="153"/>
      <c r="M324" s="205"/>
      <c r="N324" s="194"/>
      <c r="O324" s="177"/>
      <c r="P324" s="23" t="s">
        <v>156</v>
      </c>
      <c r="Q324" s="19" t="s">
        <v>157</v>
      </c>
      <c r="R324" s="19">
        <f>+IFERROR(VLOOKUP(Q324,[12]DATOS!$E$2:$F$17,2,FALSE),"")</f>
        <v>15</v>
      </c>
      <c r="S324" s="200"/>
      <c r="T324" s="192"/>
      <c r="U324" s="192"/>
      <c r="V324" s="192"/>
      <c r="W324" s="192"/>
      <c r="X324" s="162"/>
      <c r="Y324" s="162"/>
      <c r="Z324" s="162"/>
      <c r="AA324" s="188"/>
      <c r="AB324" s="213"/>
      <c r="AC324" s="171"/>
      <c r="AD324" s="171"/>
      <c r="AE324" s="174"/>
      <c r="AF324" s="153"/>
      <c r="AG324" s="153"/>
      <c r="AH324" s="153"/>
      <c r="AI324" s="181"/>
      <c r="AJ324" s="183"/>
      <c r="AK324" s="164"/>
      <c r="AL324" s="164"/>
      <c r="AM324" s="167"/>
      <c r="AN324" s="182"/>
      <c r="AO324" s="265"/>
      <c r="AP324" s="162"/>
      <c r="AQ324" s="162"/>
      <c r="AR324" s="162"/>
      <c r="AS324" s="162"/>
      <c r="AT324" s="162"/>
      <c r="AU324" s="162"/>
      <c r="AV324" s="162"/>
      <c r="AW324" s="162"/>
      <c r="AX324" s="162"/>
      <c r="AY324" s="162"/>
      <c r="AZ324" s="262"/>
      <c r="BA324" s="303"/>
      <c r="BB324" s="306"/>
      <c r="BC324" s="306"/>
      <c r="BD324" s="306"/>
      <c r="BE324" s="287"/>
    </row>
    <row r="325" spans="1:57" ht="30" customHeight="1" thickBot="1">
      <c r="A325" s="150"/>
      <c r="B325" s="132"/>
      <c r="C325" s="153"/>
      <c r="D325" s="155"/>
      <c r="E325" s="153"/>
      <c r="F325" s="155"/>
      <c r="G325" s="159"/>
      <c r="H325" s="21" t="s">
        <v>158</v>
      </c>
      <c r="I325" s="60" t="s">
        <v>131</v>
      </c>
      <c r="J325" s="239"/>
      <c r="K325" s="203"/>
      <c r="L325" s="153"/>
      <c r="M325" s="205"/>
      <c r="N325" s="194"/>
      <c r="O325" s="177"/>
      <c r="P325" s="24" t="s">
        <v>159</v>
      </c>
      <c r="Q325" s="19" t="s">
        <v>160</v>
      </c>
      <c r="R325" s="19">
        <f>+IFERROR(VLOOKUP(Q325,[12]DATOS!$E$2:$F$17,2,FALSE),"")</f>
        <v>15</v>
      </c>
      <c r="S325" s="200"/>
      <c r="T325" s="192"/>
      <c r="U325" s="192"/>
      <c r="V325" s="192"/>
      <c r="W325" s="192"/>
      <c r="X325" s="162"/>
      <c r="Y325" s="162"/>
      <c r="Z325" s="162"/>
      <c r="AA325" s="188"/>
      <c r="AB325" s="213"/>
      <c r="AC325" s="171"/>
      <c r="AD325" s="171"/>
      <c r="AE325" s="174"/>
      <c r="AF325" s="153"/>
      <c r="AG325" s="153"/>
      <c r="AH325" s="153"/>
      <c r="AI325" s="181"/>
      <c r="AJ325" s="183"/>
      <c r="AK325" s="164"/>
      <c r="AL325" s="164"/>
      <c r="AM325" s="167"/>
      <c r="AN325" s="182"/>
      <c r="AO325" s="265"/>
      <c r="AP325" s="162"/>
      <c r="AQ325" s="162"/>
      <c r="AR325" s="162"/>
      <c r="AS325" s="162"/>
      <c r="AT325" s="162"/>
      <c r="AU325" s="162"/>
      <c r="AV325" s="162"/>
      <c r="AW325" s="162"/>
      <c r="AX325" s="162"/>
      <c r="AY325" s="162"/>
      <c r="AZ325" s="262"/>
      <c r="BA325" s="303"/>
      <c r="BB325" s="306"/>
      <c r="BC325" s="306"/>
      <c r="BD325" s="306"/>
      <c r="BE325" s="287"/>
    </row>
    <row r="326" spans="1:57" ht="30" customHeight="1" thickBot="1">
      <c r="A326" s="150"/>
      <c r="B326" s="132"/>
      <c r="C326" s="153"/>
      <c r="D326" s="155"/>
      <c r="E326" s="153"/>
      <c r="F326" s="155"/>
      <c r="G326" s="159"/>
      <c r="H326" s="21" t="s">
        <v>161</v>
      </c>
      <c r="I326" s="60" t="s">
        <v>131</v>
      </c>
      <c r="J326" s="239"/>
      <c r="K326" s="203"/>
      <c r="L326" s="153"/>
      <c r="M326" s="205"/>
      <c r="N326" s="194"/>
      <c r="O326" s="177"/>
      <c r="P326" s="23" t="s">
        <v>162</v>
      </c>
      <c r="Q326" s="23" t="s">
        <v>163</v>
      </c>
      <c r="R326" s="23">
        <f>+IFERROR(VLOOKUP(Q326,[12]DATOS!$E$2:$F$17,2,FALSE),"")</f>
        <v>10</v>
      </c>
      <c r="S326" s="200"/>
      <c r="T326" s="192"/>
      <c r="U326" s="192"/>
      <c r="V326" s="192"/>
      <c r="W326" s="192"/>
      <c r="X326" s="162"/>
      <c r="Y326" s="162"/>
      <c r="Z326" s="162"/>
      <c r="AA326" s="188"/>
      <c r="AB326" s="213"/>
      <c r="AC326" s="171"/>
      <c r="AD326" s="171"/>
      <c r="AE326" s="174"/>
      <c r="AF326" s="153"/>
      <c r="AG326" s="153"/>
      <c r="AH326" s="153"/>
      <c r="AI326" s="181"/>
      <c r="AJ326" s="183"/>
      <c r="AK326" s="164"/>
      <c r="AL326" s="164"/>
      <c r="AM326" s="167"/>
      <c r="AN326" s="182"/>
      <c r="AO326" s="265"/>
      <c r="AP326" s="162"/>
      <c r="AQ326" s="162"/>
      <c r="AR326" s="162"/>
      <c r="AS326" s="162"/>
      <c r="AT326" s="162"/>
      <c r="AU326" s="162"/>
      <c r="AV326" s="162"/>
      <c r="AW326" s="162"/>
      <c r="AX326" s="162"/>
      <c r="AY326" s="162"/>
      <c r="AZ326" s="262"/>
      <c r="BA326" s="303"/>
      <c r="BB326" s="306"/>
      <c r="BC326" s="306"/>
      <c r="BD326" s="306"/>
      <c r="BE326" s="287"/>
    </row>
    <row r="327" spans="1:57" ht="72" customHeight="1" thickBot="1">
      <c r="A327" s="150"/>
      <c r="B327" s="132"/>
      <c r="C327" s="153"/>
      <c r="D327" s="155"/>
      <c r="E327" s="157"/>
      <c r="F327" s="155"/>
      <c r="G327" s="159"/>
      <c r="H327" s="21" t="s">
        <v>164</v>
      </c>
      <c r="I327" s="60" t="s">
        <v>131</v>
      </c>
      <c r="J327" s="239"/>
      <c r="K327" s="203"/>
      <c r="L327" s="153"/>
      <c r="M327" s="205"/>
      <c r="N327" s="194"/>
      <c r="O327" s="177"/>
      <c r="P327" s="22"/>
      <c r="Q327" s="22"/>
      <c r="R327" s="22"/>
      <c r="S327" s="201"/>
      <c r="T327" s="192"/>
      <c r="U327" s="192"/>
      <c r="V327" s="192"/>
      <c r="W327" s="192"/>
      <c r="X327" s="162"/>
      <c r="Y327" s="187"/>
      <c r="Z327" s="187"/>
      <c r="AA327" s="189"/>
      <c r="AB327" s="213"/>
      <c r="AC327" s="171"/>
      <c r="AD327" s="171"/>
      <c r="AE327" s="174"/>
      <c r="AF327" s="153"/>
      <c r="AG327" s="153"/>
      <c r="AH327" s="153"/>
      <c r="AI327" s="181"/>
      <c r="AJ327" s="183"/>
      <c r="AK327" s="165"/>
      <c r="AL327" s="165"/>
      <c r="AM327" s="168"/>
      <c r="AN327" s="182"/>
      <c r="AO327" s="266"/>
      <c r="AP327" s="187"/>
      <c r="AQ327" s="187"/>
      <c r="AR327" s="187"/>
      <c r="AS327" s="187"/>
      <c r="AT327" s="187"/>
      <c r="AU327" s="187"/>
      <c r="AV327" s="187"/>
      <c r="AW327" s="187"/>
      <c r="AX327" s="187"/>
      <c r="AY327" s="187"/>
      <c r="AZ327" s="263"/>
      <c r="BA327" s="304"/>
      <c r="BB327" s="307"/>
      <c r="BC327" s="307"/>
      <c r="BD327" s="307"/>
      <c r="BE327" s="288"/>
    </row>
    <row r="328" spans="1:57" ht="30" customHeight="1" thickBot="1">
      <c r="A328" s="150"/>
      <c r="B328" s="132"/>
      <c r="C328" s="153"/>
      <c r="D328" s="155"/>
      <c r="E328" s="193" t="s">
        <v>341</v>
      </c>
      <c r="F328" s="155"/>
      <c r="G328" s="159"/>
      <c r="H328" s="21" t="s">
        <v>165</v>
      </c>
      <c r="I328" s="60" t="s">
        <v>131</v>
      </c>
      <c r="J328" s="239"/>
      <c r="K328" s="203"/>
      <c r="L328" s="153"/>
      <c r="M328" s="205"/>
      <c r="N328" s="194" t="s">
        <v>342</v>
      </c>
      <c r="O328" s="152" t="s">
        <v>133</v>
      </c>
      <c r="P328" s="19" t="s">
        <v>134</v>
      </c>
      <c r="Q328" s="19" t="s">
        <v>135</v>
      </c>
      <c r="R328" s="19">
        <f>+IFERROR(VLOOKUP(Q328,[12]DATOS!$E$2:$F$17,2,FALSE),"")</f>
        <v>15</v>
      </c>
      <c r="S328" s="161">
        <f>SUM(R328:R337)</f>
        <v>100</v>
      </c>
      <c r="T328" s="161" t="str">
        <f>+IF(AND(S328&lt;=100,S328&gt;=96),"Fuerte",IF(AND(S328&lt;=95,S328&gt;=86),"Moderado",IF(AND(S328&lt;=85,J328&gt;=0),"Débil"," ")))</f>
        <v>Fuerte</v>
      </c>
      <c r="U328" s="161" t="s">
        <v>136</v>
      </c>
      <c r="V328" s="161"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161">
        <f>IF(V328="Fuerte",100,IF(V328="Moderado",50,IF(V328="Débil",0)))</f>
        <v>100</v>
      </c>
      <c r="X328" s="162"/>
      <c r="Y328" s="170" t="s">
        <v>337</v>
      </c>
      <c r="Z328" s="214" t="s">
        <v>197</v>
      </c>
      <c r="AA328" s="170" t="s">
        <v>302</v>
      </c>
      <c r="AB328" s="213"/>
      <c r="AC328" s="171"/>
      <c r="AD328" s="171"/>
      <c r="AE328" s="174"/>
      <c r="AF328" s="153"/>
      <c r="AG328" s="153"/>
      <c r="AH328" s="153"/>
      <c r="AI328" s="181"/>
      <c r="AJ328" s="322" t="s">
        <v>343</v>
      </c>
      <c r="AK328" s="176">
        <v>43466</v>
      </c>
      <c r="AL328" s="176">
        <v>43830</v>
      </c>
      <c r="AM328" s="177" t="s">
        <v>265</v>
      </c>
      <c r="AN328" s="182"/>
      <c r="AO328" s="292"/>
      <c r="AP328" s="192"/>
      <c r="AQ328" s="192"/>
      <c r="AR328" s="192"/>
      <c r="AS328" s="192"/>
      <c r="AT328" s="192"/>
      <c r="AU328" s="192"/>
      <c r="AV328" s="192"/>
      <c r="AW328" s="192"/>
      <c r="AX328" s="192"/>
      <c r="AY328" s="192"/>
      <c r="AZ328" s="283"/>
      <c r="BA328" s="284"/>
      <c r="BB328" s="285"/>
      <c r="BC328" s="285"/>
      <c r="BD328" s="285"/>
      <c r="BE328" s="282"/>
    </row>
    <row r="329" spans="1:57" ht="30" customHeight="1" thickBot="1">
      <c r="A329" s="150"/>
      <c r="B329" s="132"/>
      <c r="C329" s="153"/>
      <c r="D329" s="155"/>
      <c r="E329" s="159"/>
      <c r="F329" s="155"/>
      <c r="G329" s="159"/>
      <c r="H329" s="21" t="s">
        <v>166</v>
      </c>
      <c r="I329" s="60" t="s">
        <v>131</v>
      </c>
      <c r="J329" s="239"/>
      <c r="K329" s="203"/>
      <c r="L329" s="153"/>
      <c r="M329" s="205"/>
      <c r="N329" s="194"/>
      <c r="O329" s="153"/>
      <c r="P329" s="20" t="s">
        <v>146</v>
      </c>
      <c r="Q329" s="19" t="s">
        <v>147</v>
      </c>
      <c r="R329" s="19">
        <f>+IFERROR(VLOOKUP(Q329,[12]DATOS!$E$2:$F$17,2,FALSE),"")</f>
        <v>15</v>
      </c>
      <c r="S329" s="162"/>
      <c r="T329" s="162"/>
      <c r="U329" s="162"/>
      <c r="V329" s="162"/>
      <c r="W329" s="162"/>
      <c r="X329" s="162"/>
      <c r="Y329" s="153"/>
      <c r="Z329" s="162"/>
      <c r="AA329" s="153"/>
      <c r="AB329" s="213"/>
      <c r="AC329" s="171"/>
      <c r="AD329" s="171"/>
      <c r="AE329" s="174"/>
      <c r="AF329" s="153"/>
      <c r="AG329" s="153"/>
      <c r="AH329" s="153"/>
      <c r="AI329" s="181"/>
      <c r="AJ329" s="183"/>
      <c r="AK329" s="176"/>
      <c r="AL329" s="176"/>
      <c r="AM329" s="177"/>
      <c r="AN329" s="182"/>
      <c r="AO329" s="292"/>
      <c r="AP329" s="192"/>
      <c r="AQ329" s="192"/>
      <c r="AR329" s="192"/>
      <c r="AS329" s="192"/>
      <c r="AT329" s="192"/>
      <c r="AU329" s="192"/>
      <c r="AV329" s="192"/>
      <c r="AW329" s="192"/>
      <c r="AX329" s="192"/>
      <c r="AY329" s="192"/>
      <c r="AZ329" s="283"/>
      <c r="BA329" s="284"/>
      <c r="BB329" s="285"/>
      <c r="BC329" s="285"/>
      <c r="BD329" s="285"/>
      <c r="BE329" s="282"/>
    </row>
    <row r="330" spans="1:57" ht="30" customHeight="1" thickBot="1">
      <c r="A330" s="150"/>
      <c r="B330" s="132"/>
      <c r="C330" s="153"/>
      <c r="D330" s="155"/>
      <c r="E330" s="159"/>
      <c r="F330" s="155"/>
      <c r="G330" s="159"/>
      <c r="H330" s="21" t="s">
        <v>167</v>
      </c>
      <c r="I330" s="60" t="s">
        <v>131</v>
      </c>
      <c r="J330" s="239"/>
      <c r="K330" s="203"/>
      <c r="L330" s="153"/>
      <c r="M330" s="205"/>
      <c r="N330" s="194"/>
      <c r="O330" s="153"/>
      <c r="P330" s="20" t="s">
        <v>149</v>
      </c>
      <c r="Q330" s="19" t="s">
        <v>150</v>
      </c>
      <c r="R330" s="19">
        <f>+IFERROR(VLOOKUP(Q330,[12]DATOS!$E$2:$F$17,2,FALSE),"")</f>
        <v>15</v>
      </c>
      <c r="S330" s="162"/>
      <c r="T330" s="162"/>
      <c r="U330" s="162"/>
      <c r="V330" s="162"/>
      <c r="W330" s="162"/>
      <c r="X330" s="162"/>
      <c r="Y330" s="153"/>
      <c r="Z330" s="162"/>
      <c r="AA330" s="153"/>
      <c r="AB330" s="213"/>
      <c r="AC330" s="171"/>
      <c r="AD330" s="171"/>
      <c r="AE330" s="174"/>
      <c r="AF330" s="153"/>
      <c r="AG330" s="153"/>
      <c r="AH330" s="153"/>
      <c r="AI330" s="181"/>
      <c r="AJ330" s="183"/>
      <c r="AK330" s="176"/>
      <c r="AL330" s="176"/>
      <c r="AM330" s="177"/>
      <c r="AN330" s="182"/>
      <c r="AO330" s="292"/>
      <c r="AP330" s="192"/>
      <c r="AQ330" s="192"/>
      <c r="AR330" s="192"/>
      <c r="AS330" s="192"/>
      <c r="AT330" s="192"/>
      <c r="AU330" s="192"/>
      <c r="AV330" s="192"/>
      <c r="AW330" s="192"/>
      <c r="AX330" s="192"/>
      <c r="AY330" s="192"/>
      <c r="AZ330" s="283"/>
      <c r="BA330" s="284"/>
      <c r="BB330" s="285"/>
      <c r="BC330" s="285"/>
      <c r="BD330" s="285"/>
      <c r="BE330" s="282"/>
    </row>
    <row r="331" spans="1:57" ht="30" customHeight="1" thickBot="1">
      <c r="A331" s="150"/>
      <c r="B331" s="132"/>
      <c r="C331" s="153"/>
      <c r="D331" s="155"/>
      <c r="E331" s="159"/>
      <c r="F331" s="155"/>
      <c r="G331" s="159"/>
      <c r="H331" s="21" t="s">
        <v>168</v>
      </c>
      <c r="I331" s="60" t="s">
        <v>131</v>
      </c>
      <c r="J331" s="239"/>
      <c r="K331" s="203"/>
      <c r="L331" s="153"/>
      <c r="M331" s="205"/>
      <c r="N331" s="194"/>
      <c r="O331" s="153"/>
      <c r="P331" s="20" t="s">
        <v>153</v>
      </c>
      <c r="Q331" s="19" t="s">
        <v>154</v>
      </c>
      <c r="R331" s="19">
        <f>+IFERROR(VLOOKUP(Q331,[12]DATOS!$E$2:$F$17,2,FALSE),"")</f>
        <v>15</v>
      </c>
      <c r="S331" s="162"/>
      <c r="T331" s="162"/>
      <c r="U331" s="162"/>
      <c r="V331" s="162"/>
      <c r="W331" s="162"/>
      <c r="X331" s="162"/>
      <c r="Y331" s="153"/>
      <c r="Z331" s="162"/>
      <c r="AA331" s="153"/>
      <c r="AB331" s="213"/>
      <c r="AC331" s="171"/>
      <c r="AD331" s="171"/>
      <c r="AE331" s="174"/>
      <c r="AF331" s="153"/>
      <c r="AG331" s="153"/>
      <c r="AH331" s="153"/>
      <c r="AI331" s="181"/>
      <c r="AJ331" s="183"/>
      <c r="AK331" s="176"/>
      <c r="AL331" s="176"/>
      <c r="AM331" s="177"/>
      <c r="AN331" s="182"/>
      <c r="AO331" s="292"/>
      <c r="AP331" s="192"/>
      <c r="AQ331" s="192"/>
      <c r="AR331" s="192"/>
      <c r="AS331" s="192"/>
      <c r="AT331" s="192"/>
      <c r="AU331" s="192"/>
      <c r="AV331" s="192"/>
      <c r="AW331" s="192"/>
      <c r="AX331" s="192"/>
      <c r="AY331" s="192"/>
      <c r="AZ331" s="283"/>
      <c r="BA331" s="284"/>
      <c r="BB331" s="285"/>
      <c r="BC331" s="285"/>
      <c r="BD331" s="285"/>
      <c r="BE331" s="282"/>
    </row>
    <row r="332" spans="1:57" ht="18.75" customHeight="1" thickBot="1">
      <c r="A332" s="150"/>
      <c r="B332" s="132"/>
      <c r="C332" s="153"/>
      <c r="D332" s="155"/>
      <c r="E332" s="159"/>
      <c r="F332" s="155"/>
      <c r="G332" s="159"/>
      <c r="H332" s="195" t="s">
        <v>169</v>
      </c>
      <c r="I332" s="60" t="s">
        <v>131</v>
      </c>
      <c r="J332" s="239"/>
      <c r="K332" s="203"/>
      <c r="L332" s="153"/>
      <c r="M332" s="205"/>
      <c r="N332" s="194"/>
      <c r="O332" s="153"/>
      <c r="P332" s="20" t="s">
        <v>156</v>
      </c>
      <c r="Q332" s="19" t="s">
        <v>157</v>
      </c>
      <c r="R332" s="19">
        <f>+IFERROR(VLOOKUP(Q332,[12]DATOS!$E$2:$F$17,2,FALSE),"")</f>
        <v>15</v>
      </c>
      <c r="S332" s="162"/>
      <c r="T332" s="162"/>
      <c r="U332" s="162"/>
      <c r="V332" s="162"/>
      <c r="W332" s="162"/>
      <c r="X332" s="162"/>
      <c r="Y332" s="153"/>
      <c r="Z332" s="162"/>
      <c r="AA332" s="153"/>
      <c r="AB332" s="213"/>
      <c r="AC332" s="171"/>
      <c r="AD332" s="171"/>
      <c r="AE332" s="174"/>
      <c r="AF332" s="153"/>
      <c r="AG332" s="153"/>
      <c r="AH332" s="153"/>
      <c r="AI332" s="181"/>
      <c r="AJ332" s="183"/>
      <c r="AK332" s="176"/>
      <c r="AL332" s="176"/>
      <c r="AM332" s="177"/>
      <c r="AN332" s="182"/>
      <c r="AO332" s="292"/>
      <c r="AP332" s="192"/>
      <c r="AQ332" s="192"/>
      <c r="AR332" s="192"/>
      <c r="AS332" s="192"/>
      <c r="AT332" s="192"/>
      <c r="AU332" s="192"/>
      <c r="AV332" s="192"/>
      <c r="AW332" s="192"/>
      <c r="AX332" s="192"/>
      <c r="AY332" s="192"/>
      <c r="AZ332" s="283"/>
      <c r="BA332" s="284"/>
      <c r="BB332" s="285"/>
      <c r="BC332" s="285"/>
      <c r="BD332" s="285"/>
      <c r="BE332" s="282"/>
    </row>
    <row r="333" spans="1:57" ht="45.75" customHeight="1" thickBot="1">
      <c r="A333" s="150"/>
      <c r="B333" s="132"/>
      <c r="C333" s="153"/>
      <c r="D333" s="155"/>
      <c r="E333" s="159"/>
      <c r="F333" s="155"/>
      <c r="G333" s="159"/>
      <c r="H333" s="195"/>
      <c r="I333" s="60" t="s">
        <v>131</v>
      </c>
      <c r="J333" s="239"/>
      <c r="K333" s="203"/>
      <c r="L333" s="153"/>
      <c r="M333" s="205"/>
      <c r="N333" s="194"/>
      <c r="O333" s="153"/>
      <c r="P333" s="20" t="s">
        <v>159</v>
      </c>
      <c r="Q333" s="19" t="s">
        <v>160</v>
      </c>
      <c r="R333" s="19">
        <f>+IFERROR(VLOOKUP(Q333,[12]DATOS!$E$2:$F$17,2,FALSE),"")</f>
        <v>15</v>
      </c>
      <c r="S333" s="162"/>
      <c r="T333" s="162"/>
      <c r="U333" s="162"/>
      <c r="V333" s="162"/>
      <c r="W333" s="162"/>
      <c r="X333" s="162"/>
      <c r="Y333" s="153"/>
      <c r="Z333" s="162"/>
      <c r="AA333" s="153"/>
      <c r="AB333" s="213"/>
      <c r="AC333" s="171"/>
      <c r="AD333" s="171"/>
      <c r="AE333" s="174"/>
      <c r="AF333" s="153"/>
      <c r="AG333" s="153"/>
      <c r="AH333" s="153"/>
      <c r="AI333" s="181"/>
      <c r="AJ333" s="183"/>
      <c r="AK333" s="176"/>
      <c r="AL333" s="176"/>
      <c r="AM333" s="177"/>
      <c r="AN333" s="182"/>
      <c r="AO333" s="292"/>
      <c r="AP333" s="192"/>
      <c r="AQ333" s="192"/>
      <c r="AR333" s="192"/>
      <c r="AS333" s="192"/>
      <c r="AT333" s="192"/>
      <c r="AU333" s="192"/>
      <c r="AV333" s="192"/>
      <c r="AW333" s="192"/>
      <c r="AX333" s="192"/>
      <c r="AY333" s="192"/>
      <c r="AZ333" s="283"/>
      <c r="BA333" s="284"/>
      <c r="BB333" s="285"/>
      <c r="BC333" s="285"/>
      <c r="BD333" s="285"/>
      <c r="BE333" s="282"/>
    </row>
    <row r="334" spans="1:57" ht="27.75" customHeight="1" thickBot="1">
      <c r="A334" s="150"/>
      <c r="B334" s="132"/>
      <c r="C334" s="153"/>
      <c r="D334" s="155"/>
      <c r="E334" s="159"/>
      <c r="F334" s="155"/>
      <c r="G334" s="159"/>
      <c r="H334" s="178" t="s">
        <v>170</v>
      </c>
      <c r="I334" s="60" t="s">
        <v>131</v>
      </c>
      <c r="J334" s="239"/>
      <c r="K334" s="203"/>
      <c r="L334" s="153"/>
      <c r="M334" s="205"/>
      <c r="N334" s="194"/>
      <c r="O334" s="153"/>
      <c r="P334" s="20" t="s">
        <v>162</v>
      </c>
      <c r="Q334" s="23" t="s">
        <v>163</v>
      </c>
      <c r="R334" s="19">
        <f>+IFERROR(VLOOKUP(Q334,[12]DATOS!$E$2:$F$17,2,FALSE),"")</f>
        <v>10</v>
      </c>
      <c r="S334" s="162"/>
      <c r="T334" s="162"/>
      <c r="U334" s="162"/>
      <c r="V334" s="162"/>
      <c r="W334" s="162"/>
      <c r="X334" s="162"/>
      <c r="Y334" s="153"/>
      <c r="Z334" s="162"/>
      <c r="AA334" s="153"/>
      <c r="AB334" s="213"/>
      <c r="AC334" s="171"/>
      <c r="AD334" s="171"/>
      <c r="AE334" s="174"/>
      <c r="AF334" s="153"/>
      <c r="AG334" s="153"/>
      <c r="AH334" s="153"/>
      <c r="AI334" s="181"/>
      <c r="AJ334" s="183"/>
      <c r="AK334" s="176"/>
      <c r="AL334" s="176"/>
      <c r="AM334" s="177"/>
      <c r="AN334" s="182"/>
      <c r="AO334" s="292"/>
      <c r="AP334" s="192"/>
      <c r="AQ334" s="192"/>
      <c r="AR334" s="192"/>
      <c r="AS334" s="192"/>
      <c r="AT334" s="192"/>
      <c r="AU334" s="192"/>
      <c r="AV334" s="192"/>
      <c r="AW334" s="192"/>
      <c r="AX334" s="192"/>
      <c r="AY334" s="192"/>
      <c r="AZ334" s="283"/>
      <c r="BA334" s="284"/>
      <c r="BB334" s="285"/>
      <c r="BC334" s="285"/>
      <c r="BD334" s="285"/>
      <c r="BE334" s="282"/>
    </row>
    <row r="335" spans="1:57" ht="26.25" customHeight="1" thickBot="1">
      <c r="A335" s="150"/>
      <c r="B335" s="132"/>
      <c r="C335" s="153"/>
      <c r="D335" s="155"/>
      <c r="E335" s="159"/>
      <c r="F335" s="155"/>
      <c r="G335" s="159"/>
      <c r="H335" s="179"/>
      <c r="I335" s="60" t="s">
        <v>131</v>
      </c>
      <c r="J335" s="239"/>
      <c r="K335" s="203"/>
      <c r="L335" s="153"/>
      <c r="M335" s="205"/>
      <c r="N335" s="159"/>
      <c r="O335" s="153"/>
      <c r="P335" s="161"/>
      <c r="Q335" s="161"/>
      <c r="R335" s="161"/>
      <c r="S335" s="162"/>
      <c r="T335" s="162"/>
      <c r="U335" s="162"/>
      <c r="V335" s="162"/>
      <c r="W335" s="162"/>
      <c r="X335" s="162"/>
      <c r="Y335" s="153"/>
      <c r="Z335" s="162"/>
      <c r="AA335" s="153"/>
      <c r="AB335" s="213"/>
      <c r="AC335" s="171"/>
      <c r="AD335" s="171"/>
      <c r="AE335" s="174"/>
      <c r="AF335" s="153"/>
      <c r="AG335" s="153"/>
      <c r="AH335" s="153"/>
      <c r="AI335" s="182"/>
      <c r="AJ335" s="215" t="s">
        <v>201</v>
      </c>
      <c r="AK335" s="217" t="s">
        <v>224</v>
      </c>
      <c r="AL335" s="217" t="s">
        <v>225</v>
      </c>
      <c r="AM335" s="170" t="s">
        <v>226</v>
      </c>
      <c r="AN335" s="182"/>
      <c r="AO335" s="292"/>
      <c r="AP335" s="192"/>
      <c r="AQ335" s="192"/>
      <c r="AR335" s="192"/>
      <c r="AS335" s="192"/>
      <c r="AT335" s="192"/>
      <c r="AU335" s="192"/>
      <c r="AV335" s="192"/>
      <c r="AW335" s="192"/>
      <c r="AX335" s="192"/>
      <c r="AY335" s="192"/>
      <c r="AZ335" s="283"/>
      <c r="BA335" s="284"/>
      <c r="BB335" s="285"/>
      <c r="BC335" s="285"/>
      <c r="BD335" s="285"/>
      <c r="BE335" s="282"/>
    </row>
    <row r="336" spans="1:57" ht="18.75" customHeight="1" thickBot="1">
      <c r="A336" s="150"/>
      <c r="B336" s="132"/>
      <c r="C336" s="153"/>
      <c r="D336" s="155"/>
      <c r="E336" s="159"/>
      <c r="F336" s="155"/>
      <c r="G336" s="159"/>
      <c r="H336" s="195" t="s">
        <v>171</v>
      </c>
      <c r="I336" s="60" t="s">
        <v>131</v>
      </c>
      <c r="J336" s="239"/>
      <c r="K336" s="203"/>
      <c r="L336" s="153"/>
      <c r="M336" s="205"/>
      <c r="N336" s="159"/>
      <c r="O336" s="153"/>
      <c r="P336" s="162"/>
      <c r="Q336" s="162"/>
      <c r="R336" s="162"/>
      <c r="S336" s="162"/>
      <c r="T336" s="162"/>
      <c r="U336" s="162"/>
      <c r="V336" s="162"/>
      <c r="W336" s="162"/>
      <c r="X336" s="162"/>
      <c r="Y336" s="153"/>
      <c r="Z336" s="162"/>
      <c r="AA336" s="153"/>
      <c r="AB336" s="213"/>
      <c r="AC336" s="171"/>
      <c r="AD336" s="171"/>
      <c r="AE336" s="174"/>
      <c r="AF336" s="153"/>
      <c r="AG336" s="153"/>
      <c r="AH336" s="153"/>
      <c r="AI336" s="182"/>
      <c r="AJ336" s="216"/>
      <c r="AK336" s="218"/>
      <c r="AL336" s="218"/>
      <c r="AM336" s="153"/>
      <c r="AN336" s="182"/>
      <c r="AO336" s="292"/>
      <c r="AP336" s="192"/>
      <c r="AQ336" s="192"/>
      <c r="AR336" s="192"/>
      <c r="AS336" s="192"/>
      <c r="AT336" s="192"/>
      <c r="AU336" s="192"/>
      <c r="AV336" s="192"/>
      <c r="AW336" s="192"/>
      <c r="AX336" s="192"/>
      <c r="AY336" s="192"/>
      <c r="AZ336" s="283"/>
      <c r="BA336" s="284"/>
      <c r="BB336" s="285"/>
      <c r="BC336" s="285"/>
      <c r="BD336" s="285"/>
      <c r="BE336" s="282"/>
    </row>
    <row r="337" spans="1:57" ht="9.75" customHeight="1" thickBot="1">
      <c r="A337" s="150"/>
      <c r="B337" s="132"/>
      <c r="C337" s="153"/>
      <c r="D337" s="155"/>
      <c r="E337" s="159"/>
      <c r="F337" s="155"/>
      <c r="G337" s="159"/>
      <c r="H337" s="195"/>
      <c r="I337" s="60" t="s">
        <v>131</v>
      </c>
      <c r="J337" s="239"/>
      <c r="K337" s="203"/>
      <c r="L337" s="153"/>
      <c r="M337" s="205"/>
      <c r="N337" s="159"/>
      <c r="O337" s="153"/>
      <c r="P337" s="162"/>
      <c r="Q337" s="162"/>
      <c r="R337" s="162"/>
      <c r="S337" s="162"/>
      <c r="T337" s="162"/>
      <c r="U337" s="162"/>
      <c r="V337" s="162"/>
      <c r="W337" s="162"/>
      <c r="X337" s="162"/>
      <c r="Y337" s="153"/>
      <c r="Z337" s="162"/>
      <c r="AA337" s="153"/>
      <c r="AB337" s="213"/>
      <c r="AC337" s="171"/>
      <c r="AD337" s="171"/>
      <c r="AE337" s="174"/>
      <c r="AF337" s="153"/>
      <c r="AG337" s="153"/>
      <c r="AH337" s="153"/>
      <c r="AI337" s="182"/>
      <c r="AJ337" s="216"/>
      <c r="AK337" s="218"/>
      <c r="AL337" s="218"/>
      <c r="AM337" s="153"/>
      <c r="AN337" s="182"/>
      <c r="AO337" s="292"/>
      <c r="AP337" s="192"/>
      <c r="AQ337" s="192"/>
      <c r="AR337" s="192"/>
      <c r="AS337" s="192"/>
      <c r="AT337" s="192"/>
      <c r="AU337" s="192"/>
      <c r="AV337" s="192"/>
      <c r="AW337" s="192"/>
      <c r="AX337" s="192"/>
      <c r="AY337" s="192"/>
      <c r="AZ337" s="283"/>
      <c r="BA337" s="284"/>
      <c r="BB337" s="285"/>
      <c r="BC337" s="285"/>
      <c r="BD337" s="285"/>
      <c r="BE337" s="282"/>
    </row>
    <row r="338" spans="1:57" ht="18.75" customHeight="1" thickBot="1">
      <c r="A338" s="150"/>
      <c r="B338" s="132"/>
      <c r="C338" s="153"/>
      <c r="D338" s="155"/>
      <c r="E338" s="159"/>
      <c r="F338" s="155"/>
      <c r="G338" s="159"/>
      <c r="H338" s="195" t="s">
        <v>172</v>
      </c>
      <c r="I338" s="60" t="s">
        <v>131</v>
      </c>
      <c r="J338" s="239"/>
      <c r="K338" s="203"/>
      <c r="L338" s="153"/>
      <c r="M338" s="205"/>
      <c r="N338" s="159"/>
      <c r="O338" s="153"/>
      <c r="P338" s="162"/>
      <c r="Q338" s="162"/>
      <c r="R338" s="162"/>
      <c r="S338" s="162"/>
      <c r="T338" s="162"/>
      <c r="U338" s="162"/>
      <c r="V338" s="162"/>
      <c r="W338" s="162"/>
      <c r="X338" s="162"/>
      <c r="Y338" s="153"/>
      <c r="Z338" s="162"/>
      <c r="AA338" s="153"/>
      <c r="AB338" s="213"/>
      <c r="AC338" s="171"/>
      <c r="AD338" s="171"/>
      <c r="AE338" s="174"/>
      <c r="AF338" s="153"/>
      <c r="AG338" s="153"/>
      <c r="AH338" s="153"/>
      <c r="AI338" s="182"/>
      <c r="AJ338" s="216"/>
      <c r="AK338" s="218"/>
      <c r="AL338" s="218"/>
      <c r="AM338" s="153"/>
      <c r="AN338" s="182"/>
      <c r="AO338" s="292"/>
      <c r="AP338" s="192"/>
      <c r="AQ338" s="192"/>
      <c r="AR338" s="192"/>
      <c r="AS338" s="192"/>
      <c r="AT338" s="192"/>
      <c r="AU338" s="192"/>
      <c r="AV338" s="192"/>
      <c r="AW338" s="192"/>
      <c r="AX338" s="192"/>
      <c r="AY338" s="192"/>
      <c r="AZ338" s="283"/>
      <c r="BA338" s="284"/>
      <c r="BB338" s="285"/>
      <c r="BC338" s="285"/>
      <c r="BD338" s="285"/>
      <c r="BE338" s="282"/>
    </row>
    <row r="339" spans="1:57" ht="12.75" customHeight="1" thickBot="1">
      <c r="A339" s="150"/>
      <c r="B339" s="132"/>
      <c r="C339" s="153"/>
      <c r="D339" s="155"/>
      <c r="E339" s="159"/>
      <c r="F339" s="155"/>
      <c r="G339" s="159"/>
      <c r="H339" s="195"/>
      <c r="I339" s="60" t="s">
        <v>131</v>
      </c>
      <c r="J339" s="239"/>
      <c r="K339" s="203"/>
      <c r="L339" s="153"/>
      <c r="M339" s="205"/>
      <c r="N339" s="159"/>
      <c r="O339" s="153"/>
      <c r="P339" s="162"/>
      <c r="Q339" s="162"/>
      <c r="R339" s="162"/>
      <c r="S339" s="162"/>
      <c r="T339" s="162"/>
      <c r="U339" s="162"/>
      <c r="V339" s="162"/>
      <c r="W339" s="162"/>
      <c r="X339" s="162"/>
      <c r="Y339" s="153"/>
      <c r="Z339" s="162"/>
      <c r="AA339" s="153"/>
      <c r="AB339" s="213"/>
      <c r="AC339" s="171"/>
      <c r="AD339" s="171"/>
      <c r="AE339" s="174"/>
      <c r="AF339" s="153"/>
      <c r="AG339" s="153"/>
      <c r="AH339" s="153"/>
      <c r="AI339" s="182"/>
      <c r="AJ339" s="216"/>
      <c r="AK339" s="218"/>
      <c r="AL339" s="218"/>
      <c r="AM339" s="153"/>
      <c r="AN339" s="182"/>
      <c r="AO339" s="292"/>
      <c r="AP339" s="192"/>
      <c r="AQ339" s="192"/>
      <c r="AR339" s="192"/>
      <c r="AS339" s="192"/>
      <c r="AT339" s="192"/>
      <c r="AU339" s="192"/>
      <c r="AV339" s="192"/>
      <c r="AW339" s="192"/>
      <c r="AX339" s="192"/>
      <c r="AY339" s="192"/>
      <c r="AZ339" s="283"/>
      <c r="BA339" s="284"/>
      <c r="BB339" s="285"/>
      <c r="BC339" s="285"/>
      <c r="BD339" s="285"/>
      <c r="BE339" s="282"/>
    </row>
    <row r="340" spans="1:57" ht="18.75" customHeight="1" thickBot="1">
      <c r="A340" s="150"/>
      <c r="B340" s="132"/>
      <c r="C340" s="153"/>
      <c r="D340" s="155"/>
      <c r="E340" s="159"/>
      <c r="F340" s="155"/>
      <c r="G340" s="159"/>
      <c r="H340" s="195" t="s">
        <v>173</v>
      </c>
      <c r="I340" s="60" t="s">
        <v>131</v>
      </c>
      <c r="J340" s="239"/>
      <c r="K340" s="203"/>
      <c r="L340" s="153"/>
      <c r="M340" s="205"/>
      <c r="N340" s="159"/>
      <c r="O340" s="153"/>
      <c r="P340" s="162"/>
      <c r="Q340" s="162"/>
      <c r="R340" s="162"/>
      <c r="S340" s="162"/>
      <c r="T340" s="162"/>
      <c r="U340" s="162"/>
      <c r="V340" s="162"/>
      <c r="W340" s="162"/>
      <c r="X340" s="162"/>
      <c r="Y340" s="153"/>
      <c r="Z340" s="162"/>
      <c r="AA340" s="153"/>
      <c r="AB340" s="213"/>
      <c r="AC340" s="171"/>
      <c r="AD340" s="171"/>
      <c r="AE340" s="174"/>
      <c r="AF340" s="153"/>
      <c r="AG340" s="153"/>
      <c r="AH340" s="153"/>
      <c r="AI340" s="182"/>
      <c r="AJ340" s="216"/>
      <c r="AK340" s="218"/>
      <c r="AL340" s="218"/>
      <c r="AM340" s="153"/>
      <c r="AN340" s="182"/>
      <c r="AO340" s="292"/>
      <c r="AP340" s="192"/>
      <c r="AQ340" s="192"/>
      <c r="AR340" s="192"/>
      <c r="AS340" s="192"/>
      <c r="AT340" s="192"/>
      <c r="AU340" s="192"/>
      <c r="AV340" s="192"/>
      <c r="AW340" s="192"/>
      <c r="AX340" s="192"/>
      <c r="AY340" s="192"/>
      <c r="AZ340" s="283"/>
      <c r="BA340" s="284"/>
      <c r="BB340" s="285"/>
      <c r="BC340" s="285"/>
      <c r="BD340" s="285"/>
      <c r="BE340" s="282"/>
    </row>
    <row r="341" spans="1:57" ht="12.75" customHeight="1" thickBot="1">
      <c r="A341" s="150"/>
      <c r="B341" s="132"/>
      <c r="C341" s="153"/>
      <c r="D341" s="155"/>
      <c r="E341" s="159"/>
      <c r="F341" s="155"/>
      <c r="G341" s="159"/>
      <c r="H341" s="195"/>
      <c r="I341" s="60" t="s">
        <v>131</v>
      </c>
      <c r="J341" s="239"/>
      <c r="K341" s="203"/>
      <c r="L341" s="153"/>
      <c r="M341" s="205"/>
      <c r="N341" s="159"/>
      <c r="O341" s="153"/>
      <c r="P341" s="162"/>
      <c r="Q341" s="162"/>
      <c r="R341" s="162"/>
      <c r="S341" s="162"/>
      <c r="T341" s="162"/>
      <c r="U341" s="162"/>
      <c r="V341" s="162"/>
      <c r="W341" s="162"/>
      <c r="X341" s="162"/>
      <c r="Y341" s="153"/>
      <c r="Z341" s="162"/>
      <c r="AA341" s="153"/>
      <c r="AB341" s="213"/>
      <c r="AC341" s="171"/>
      <c r="AD341" s="171"/>
      <c r="AE341" s="174"/>
      <c r="AF341" s="153"/>
      <c r="AG341" s="153"/>
      <c r="AH341" s="153"/>
      <c r="AI341" s="182"/>
      <c r="AJ341" s="216"/>
      <c r="AK341" s="218"/>
      <c r="AL341" s="218"/>
      <c r="AM341" s="153"/>
      <c r="AN341" s="182"/>
      <c r="AO341" s="292"/>
      <c r="AP341" s="192"/>
      <c r="AQ341" s="192"/>
      <c r="AR341" s="192"/>
      <c r="AS341" s="192"/>
      <c r="AT341" s="192"/>
      <c r="AU341" s="192"/>
      <c r="AV341" s="192"/>
      <c r="AW341" s="192"/>
      <c r="AX341" s="192"/>
      <c r="AY341" s="192"/>
      <c r="AZ341" s="283"/>
      <c r="BA341" s="284"/>
      <c r="BB341" s="285"/>
      <c r="BC341" s="285"/>
      <c r="BD341" s="285"/>
      <c r="BE341" s="282"/>
    </row>
    <row r="342" spans="1:57" ht="14.25" customHeight="1" thickBot="1">
      <c r="A342" s="150"/>
      <c r="B342" s="132"/>
      <c r="C342" s="153"/>
      <c r="D342" s="155"/>
      <c r="E342" s="159"/>
      <c r="F342" s="155"/>
      <c r="G342" s="159"/>
      <c r="H342" s="178" t="s">
        <v>174</v>
      </c>
      <c r="I342" s="60" t="s">
        <v>131</v>
      </c>
      <c r="J342" s="239"/>
      <c r="K342" s="203"/>
      <c r="L342" s="153"/>
      <c r="M342" s="205"/>
      <c r="N342" s="159"/>
      <c r="O342" s="153"/>
      <c r="P342" s="162"/>
      <c r="Q342" s="162"/>
      <c r="R342" s="162"/>
      <c r="S342" s="162"/>
      <c r="T342" s="162"/>
      <c r="U342" s="162"/>
      <c r="V342" s="162"/>
      <c r="W342" s="162"/>
      <c r="X342" s="162"/>
      <c r="Y342" s="153"/>
      <c r="Z342" s="162"/>
      <c r="AA342" s="153"/>
      <c r="AB342" s="213"/>
      <c r="AC342" s="171"/>
      <c r="AD342" s="171"/>
      <c r="AE342" s="174"/>
      <c r="AF342" s="153"/>
      <c r="AG342" s="153"/>
      <c r="AH342" s="153"/>
      <c r="AI342" s="182"/>
      <c r="AJ342" s="216"/>
      <c r="AK342" s="218"/>
      <c r="AL342" s="218"/>
      <c r="AM342" s="153"/>
      <c r="AN342" s="182"/>
      <c r="AO342" s="292"/>
      <c r="AP342" s="192"/>
      <c r="AQ342" s="192"/>
      <c r="AR342" s="192"/>
      <c r="AS342" s="192"/>
      <c r="AT342" s="192"/>
      <c r="AU342" s="192"/>
      <c r="AV342" s="192"/>
      <c r="AW342" s="192"/>
      <c r="AX342" s="192"/>
      <c r="AY342" s="192"/>
      <c r="AZ342" s="283"/>
      <c r="BA342" s="284"/>
      <c r="BB342" s="285"/>
      <c r="BC342" s="285"/>
      <c r="BD342" s="285"/>
      <c r="BE342" s="282"/>
    </row>
    <row r="343" spans="1:57" ht="13.5" customHeight="1" thickBot="1">
      <c r="A343" s="150"/>
      <c r="B343" s="132"/>
      <c r="C343" s="153"/>
      <c r="D343" s="155"/>
      <c r="E343" s="159"/>
      <c r="F343" s="155"/>
      <c r="G343" s="159"/>
      <c r="H343" s="179"/>
      <c r="I343" s="60" t="s">
        <v>131</v>
      </c>
      <c r="J343" s="239"/>
      <c r="K343" s="203"/>
      <c r="L343" s="153"/>
      <c r="M343" s="205"/>
      <c r="N343" s="159"/>
      <c r="O343" s="153"/>
      <c r="P343" s="162"/>
      <c r="Q343" s="162"/>
      <c r="R343" s="162"/>
      <c r="S343" s="162"/>
      <c r="T343" s="162"/>
      <c r="U343" s="162"/>
      <c r="V343" s="162"/>
      <c r="W343" s="162"/>
      <c r="X343" s="162"/>
      <c r="Y343" s="153"/>
      <c r="Z343" s="162"/>
      <c r="AA343" s="153"/>
      <c r="AB343" s="213"/>
      <c r="AC343" s="171"/>
      <c r="AD343" s="171"/>
      <c r="AE343" s="174"/>
      <c r="AF343" s="153"/>
      <c r="AG343" s="153"/>
      <c r="AH343" s="153"/>
      <c r="AI343" s="182"/>
      <c r="AJ343" s="216"/>
      <c r="AK343" s="218"/>
      <c r="AL343" s="218"/>
      <c r="AM343" s="153"/>
      <c r="AN343" s="182"/>
      <c r="AO343" s="292"/>
      <c r="AP343" s="192"/>
      <c r="AQ343" s="192"/>
      <c r="AR343" s="192"/>
      <c r="AS343" s="192"/>
      <c r="AT343" s="192"/>
      <c r="AU343" s="192"/>
      <c r="AV343" s="192"/>
      <c r="AW343" s="192"/>
      <c r="AX343" s="192"/>
      <c r="AY343" s="192"/>
      <c r="AZ343" s="283"/>
      <c r="BA343" s="284"/>
      <c r="BB343" s="285"/>
      <c r="BC343" s="285"/>
      <c r="BD343" s="285"/>
      <c r="BE343" s="282"/>
    </row>
    <row r="344" spans="1:57" ht="18.75" customHeight="1" thickBot="1">
      <c r="A344" s="150"/>
      <c r="B344" s="132"/>
      <c r="C344" s="153"/>
      <c r="D344" s="155"/>
      <c r="E344" s="159"/>
      <c r="F344" s="155"/>
      <c r="G344" s="159"/>
      <c r="H344" s="185" t="s">
        <v>175</v>
      </c>
      <c r="I344" s="60" t="s">
        <v>131</v>
      </c>
      <c r="J344" s="239"/>
      <c r="K344" s="203"/>
      <c r="L344" s="153"/>
      <c r="M344" s="205"/>
      <c r="N344" s="159"/>
      <c r="O344" s="153"/>
      <c r="P344" s="162"/>
      <c r="Q344" s="162"/>
      <c r="R344" s="162"/>
      <c r="S344" s="162"/>
      <c r="T344" s="162"/>
      <c r="U344" s="162"/>
      <c r="V344" s="162"/>
      <c r="W344" s="162"/>
      <c r="X344" s="162"/>
      <c r="Y344" s="153"/>
      <c r="Z344" s="162"/>
      <c r="AA344" s="153"/>
      <c r="AB344" s="213"/>
      <c r="AC344" s="171"/>
      <c r="AD344" s="171"/>
      <c r="AE344" s="174"/>
      <c r="AF344" s="153"/>
      <c r="AG344" s="153"/>
      <c r="AH344" s="153"/>
      <c r="AI344" s="182"/>
      <c r="AJ344" s="216"/>
      <c r="AK344" s="218"/>
      <c r="AL344" s="218"/>
      <c r="AM344" s="153"/>
      <c r="AN344" s="182"/>
      <c r="AO344" s="292"/>
      <c r="AP344" s="192"/>
      <c r="AQ344" s="192"/>
      <c r="AR344" s="192"/>
      <c r="AS344" s="192"/>
      <c r="AT344" s="192"/>
      <c r="AU344" s="192"/>
      <c r="AV344" s="192"/>
      <c r="AW344" s="192"/>
      <c r="AX344" s="192"/>
      <c r="AY344" s="192"/>
      <c r="AZ344" s="283"/>
      <c r="BA344" s="284"/>
      <c r="BB344" s="285"/>
      <c r="BC344" s="285"/>
      <c r="BD344" s="285"/>
      <c r="BE344" s="282"/>
    </row>
    <row r="345" spans="1:57" ht="15.75" customHeight="1" thickBot="1">
      <c r="A345" s="249"/>
      <c r="B345" s="133"/>
      <c r="C345" s="223"/>
      <c r="D345" s="250"/>
      <c r="E345" s="160"/>
      <c r="F345" s="250"/>
      <c r="G345" s="160"/>
      <c r="H345" s="240"/>
      <c r="I345" s="60" t="s">
        <v>131</v>
      </c>
      <c r="J345" s="251"/>
      <c r="K345" s="252"/>
      <c r="L345" s="153"/>
      <c r="M345" s="257"/>
      <c r="N345" s="160"/>
      <c r="O345" s="223"/>
      <c r="P345" s="233"/>
      <c r="Q345" s="233"/>
      <c r="R345" s="233"/>
      <c r="S345" s="233"/>
      <c r="T345" s="233"/>
      <c r="U345" s="233"/>
      <c r="V345" s="233"/>
      <c r="W345" s="233"/>
      <c r="X345" s="233"/>
      <c r="Y345" s="223"/>
      <c r="Z345" s="233"/>
      <c r="AA345" s="223"/>
      <c r="AB345" s="245"/>
      <c r="AC345" s="171"/>
      <c r="AD345" s="171"/>
      <c r="AE345" s="247"/>
      <c r="AF345" s="223"/>
      <c r="AG345" s="223"/>
      <c r="AH345" s="153"/>
      <c r="AI345" s="234"/>
      <c r="AJ345" s="320"/>
      <c r="AK345" s="219"/>
      <c r="AL345" s="219"/>
      <c r="AM345" s="223"/>
      <c r="AN345" s="234"/>
      <c r="AO345" s="312"/>
      <c r="AP345" s="313"/>
      <c r="AQ345" s="313"/>
      <c r="AR345" s="313"/>
      <c r="AS345" s="313"/>
      <c r="AT345" s="313"/>
      <c r="AU345" s="313"/>
      <c r="AV345" s="313"/>
      <c r="AW345" s="313"/>
      <c r="AX345" s="313"/>
      <c r="AY345" s="313"/>
      <c r="AZ345" s="318"/>
      <c r="BA345" s="319"/>
      <c r="BB345" s="301"/>
      <c r="BC345" s="301"/>
      <c r="BD345" s="301"/>
      <c r="BE345" s="314"/>
    </row>
    <row r="346" spans="1:57" ht="46.5" customHeight="1" thickBot="1">
      <c r="A346" s="149">
        <v>12</v>
      </c>
      <c r="B346" s="131" t="s">
        <v>344</v>
      </c>
      <c r="C346" s="152" t="s">
        <v>345</v>
      </c>
      <c r="D346" s="154" t="s">
        <v>126</v>
      </c>
      <c r="E346" s="152" t="s">
        <v>346</v>
      </c>
      <c r="F346" s="154" t="s">
        <v>347</v>
      </c>
      <c r="G346" s="158" t="s">
        <v>129</v>
      </c>
      <c r="H346" s="25" t="s">
        <v>130</v>
      </c>
      <c r="I346" s="60" t="s">
        <v>131</v>
      </c>
      <c r="J346" s="238">
        <f>COUNTIF(I346:I371,[3]DATOS!$D$24)</f>
        <v>26</v>
      </c>
      <c r="K346" s="202" t="str">
        <f>+IF(AND(J346&lt;6,J346&gt;0),"Moderado",IF(AND(J346&lt;12,J346&gt;5),"Mayor",IF(AND(J346&lt;20,J346&gt;11),"Catastrófico","Responda las Preguntas de Impacto")))</f>
        <v>Responda las Preguntas de Impacto</v>
      </c>
      <c r="L346" s="152"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
      </c>
      <c r="M346" s="204"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
      </c>
      <c r="N346" s="197" t="s">
        <v>348</v>
      </c>
      <c r="O346" s="198" t="s">
        <v>133</v>
      </c>
      <c r="P346" s="23" t="s">
        <v>134</v>
      </c>
      <c r="Q346" s="19" t="s">
        <v>135</v>
      </c>
      <c r="R346" s="19">
        <f>+IFERROR(VLOOKUP(Q346,[12]DATOS!$E$2:$F$17,2,FALSE),"")</f>
        <v>15</v>
      </c>
      <c r="S346" s="199">
        <f>SUM(R346:R353)</f>
        <v>100</v>
      </c>
      <c r="T346" s="192" t="str">
        <f>+IF(AND(S346&lt;=100,S346&gt;=96),"Fuerte",IF(AND(S346&lt;=95,S346&gt;=86),"Moderado",IF(AND(S346&lt;=85,J346&gt;=0),"Débil"," ")))</f>
        <v>Fuerte</v>
      </c>
      <c r="U346" s="161" t="s">
        <v>136</v>
      </c>
      <c r="V346" s="192"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192">
        <f>IF(V346="Fuerte",100,IF(V346="Moderado",50,IF(V346="Débil",0)))</f>
        <v>100</v>
      </c>
      <c r="X346" s="161">
        <f>AVERAGE(W346:W371)</f>
        <v>100</v>
      </c>
      <c r="Y346" s="161" t="s">
        <v>349</v>
      </c>
      <c r="Z346" s="161" t="s">
        <v>190</v>
      </c>
      <c r="AA346" s="172" t="s">
        <v>350</v>
      </c>
      <c r="AB346" s="212" t="str">
        <f>+IF(X346=100,"Fuerte",IF(AND(X346&lt;=99,X346&gt;=50),"Moderado",IF(X346&lt;50,"Débil"," ")))</f>
        <v>Fuerte</v>
      </c>
      <c r="AC346" s="171" t="s">
        <v>140</v>
      </c>
      <c r="AD346" s="171" t="s">
        <v>140</v>
      </c>
      <c r="AE346" s="173"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152"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152" t="str">
        <f>K346</f>
        <v>Responda las Preguntas de Impacto</v>
      </c>
      <c r="AH346" s="152"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
      </c>
      <c r="AI346" s="180"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
      </c>
      <c r="AJ346" s="322" t="s">
        <v>351</v>
      </c>
      <c r="AK346" s="184">
        <v>43466</v>
      </c>
      <c r="AL346" s="163">
        <v>43830</v>
      </c>
      <c r="AM346" s="166" t="s">
        <v>349</v>
      </c>
      <c r="AN346" s="156" t="s">
        <v>352</v>
      </c>
      <c r="AO346" s="264"/>
      <c r="AP346" s="260"/>
      <c r="AQ346" s="260"/>
      <c r="AR346" s="260"/>
      <c r="AS346" s="260"/>
      <c r="AT346" s="260"/>
      <c r="AU346" s="260"/>
      <c r="AV346" s="260"/>
      <c r="AW346" s="260"/>
      <c r="AX346" s="260"/>
      <c r="AY346" s="260"/>
      <c r="AZ346" s="261"/>
      <c r="BA346" s="302"/>
      <c r="BB346" s="305"/>
      <c r="BC346" s="305"/>
      <c r="BD346" s="305"/>
      <c r="BE346" s="286"/>
    </row>
    <row r="347" spans="1:57" ht="30" customHeight="1" thickBot="1">
      <c r="A347" s="150"/>
      <c r="B347" s="147"/>
      <c r="C347" s="153"/>
      <c r="D347" s="155"/>
      <c r="E347" s="153"/>
      <c r="F347" s="155"/>
      <c r="G347" s="159"/>
      <c r="H347" s="21" t="s">
        <v>145</v>
      </c>
      <c r="I347" s="60" t="s">
        <v>131</v>
      </c>
      <c r="J347" s="239"/>
      <c r="K347" s="203"/>
      <c r="L347" s="153"/>
      <c r="M347" s="205"/>
      <c r="N347" s="194"/>
      <c r="O347" s="177"/>
      <c r="P347" s="23" t="s">
        <v>146</v>
      </c>
      <c r="Q347" s="19" t="s">
        <v>147</v>
      </c>
      <c r="R347" s="19">
        <f>+IFERROR(VLOOKUP(Q347,[12]DATOS!$E$2:$F$17,2,FALSE),"")</f>
        <v>15</v>
      </c>
      <c r="S347" s="200"/>
      <c r="T347" s="192"/>
      <c r="U347" s="162"/>
      <c r="V347" s="192"/>
      <c r="W347" s="192"/>
      <c r="X347" s="162"/>
      <c r="Y347" s="162"/>
      <c r="Z347" s="162"/>
      <c r="AA347" s="188"/>
      <c r="AB347" s="213"/>
      <c r="AC347" s="171"/>
      <c r="AD347" s="171"/>
      <c r="AE347" s="174"/>
      <c r="AF347" s="153"/>
      <c r="AG347" s="153"/>
      <c r="AH347" s="153"/>
      <c r="AI347" s="181"/>
      <c r="AJ347" s="183"/>
      <c r="AK347" s="164"/>
      <c r="AL347" s="164"/>
      <c r="AM347" s="167"/>
      <c r="AN347" s="182"/>
      <c r="AO347" s="265"/>
      <c r="AP347" s="162"/>
      <c r="AQ347" s="162"/>
      <c r="AR347" s="162"/>
      <c r="AS347" s="162"/>
      <c r="AT347" s="162"/>
      <c r="AU347" s="162"/>
      <c r="AV347" s="162"/>
      <c r="AW347" s="162"/>
      <c r="AX347" s="162"/>
      <c r="AY347" s="162"/>
      <c r="AZ347" s="262"/>
      <c r="BA347" s="303"/>
      <c r="BB347" s="306"/>
      <c r="BC347" s="306"/>
      <c r="BD347" s="306"/>
      <c r="BE347" s="287"/>
    </row>
    <row r="348" spans="1:57" ht="30" customHeight="1" thickBot="1">
      <c r="A348" s="150"/>
      <c r="B348" s="147"/>
      <c r="C348" s="153"/>
      <c r="D348" s="155"/>
      <c r="E348" s="153"/>
      <c r="F348" s="155"/>
      <c r="G348" s="159"/>
      <c r="H348" s="21" t="s">
        <v>148</v>
      </c>
      <c r="I348" s="60" t="s">
        <v>131</v>
      </c>
      <c r="J348" s="239"/>
      <c r="K348" s="203"/>
      <c r="L348" s="153"/>
      <c r="M348" s="205"/>
      <c r="N348" s="194"/>
      <c r="O348" s="177"/>
      <c r="P348" s="23" t="s">
        <v>149</v>
      </c>
      <c r="Q348" s="19" t="s">
        <v>150</v>
      </c>
      <c r="R348" s="19">
        <f>+IFERROR(VLOOKUP(Q348,[12]DATOS!$E$2:$F$17,2,FALSE),"")</f>
        <v>15</v>
      </c>
      <c r="S348" s="200"/>
      <c r="T348" s="192"/>
      <c r="U348" s="162"/>
      <c r="V348" s="192"/>
      <c r="W348" s="192"/>
      <c r="X348" s="162"/>
      <c r="Y348" s="162"/>
      <c r="Z348" s="162"/>
      <c r="AA348" s="188"/>
      <c r="AB348" s="213"/>
      <c r="AC348" s="171"/>
      <c r="AD348" s="171"/>
      <c r="AE348" s="174"/>
      <c r="AF348" s="153"/>
      <c r="AG348" s="153"/>
      <c r="AH348" s="153"/>
      <c r="AI348" s="181"/>
      <c r="AJ348" s="183"/>
      <c r="AK348" s="164"/>
      <c r="AL348" s="164"/>
      <c r="AM348" s="167"/>
      <c r="AN348" s="182"/>
      <c r="AO348" s="265"/>
      <c r="AP348" s="162"/>
      <c r="AQ348" s="162"/>
      <c r="AR348" s="162"/>
      <c r="AS348" s="162"/>
      <c r="AT348" s="162"/>
      <c r="AU348" s="162"/>
      <c r="AV348" s="162"/>
      <c r="AW348" s="162"/>
      <c r="AX348" s="162"/>
      <c r="AY348" s="162"/>
      <c r="AZ348" s="262"/>
      <c r="BA348" s="303"/>
      <c r="BB348" s="306"/>
      <c r="BC348" s="306"/>
      <c r="BD348" s="306"/>
      <c r="BE348" s="287"/>
    </row>
    <row r="349" spans="1:57" ht="30" customHeight="1" thickBot="1">
      <c r="A349" s="150"/>
      <c r="B349" s="147"/>
      <c r="C349" s="153"/>
      <c r="D349" s="155"/>
      <c r="E349" s="153"/>
      <c r="F349" s="155"/>
      <c r="G349" s="159"/>
      <c r="H349" s="21" t="s">
        <v>151</v>
      </c>
      <c r="I349" s="60" t="s">
        <v>131</v>
      </c>
      <c r="J349" s="239"/>
      <c r="K349" s="203"/>
      <c r="L349" s="153"/>
      <c r="M349" s="205"/>
      <c r="N349" s="194"/>
      <c r="O349" s="177"/>
      <c r="P349" s="23" t="s">
        <v>153</v>
      </c>
      <c r="Q349" s="19" t="s">
        <v>154</v>
      </c>
      <c r="R349" s="19">
        <f>+IFERROR(VLOOKUP(Q349,[12]DATOS!$E$2:$F$17,2,FALSE),"")</f>
        <v>15</v>
      </c>
      <c r="S349" s="200"/>
      <c r="T349" s="192"/>
      <c r="U349" s="162"/>
      <c r="V349" s="192"/>
      <c r="W349" s="192"/>
      <c r="X349" s="162"/>
      <c r="Y349" s="162"/>
      <c r="Z349" s="162"/>
      <c r="AA349" s="188"/>
      <c r="AB349" s="213"/>
      <c r="AC349" s="171"/>
      <c r="AD349" s="171"/>
      <c r="AE349" s="174"/>
      <c r="AF349" s="153"/>
      <c r="AG349" s="153"/>
      <c r="AH349" s="153"/>
      <c r="AI349" s="181"/>
      <c r="AJ349" s="183"/>
      <c r="AK349" s="164"/>
      <c r="AL349" s="164"/>
      <c r="AM349" s="167"/>
      <c r="AN349" s="182"/>
      <c r="AO349" s="265"/>
      <c r="AP349" s="162"/>
      <c r="AQ349" s="162"/>
      <c r="AR349" s="162"/>
      <c r="AS349" s="162"/>
      <c r="AT349" s="162"/>
      <c r="AU349" s="162"/>
      <c r="AV349" s="162"/>
      <c r="AW349" s="162"/>
      <c r="AX349" s="162"/>
      <c r="AY349" s="162"/>
      <c r="AZ349" s="262"/>
      <c r="BA349" s="303"/>
      <c r="BB349" s="306"/>
      <c r="BC349" s="306"/>
      <c r="BD349" s="306"/>
      <c r="BE349" s="287"/>
    </row>
    <row r="350" spans="1:57" ht="30" customHeight="1" thickBot="1">
      <c r="A350" s="150"/>
      <c r="B350" s="147"/>
      <c r="C350" s="153"/>
      <c r="D350" s="155"/>
      <c r="E350" s="153"/>
      <c r="F350" s="155"/>
      <c r="G350" s="159"/>
      <c r="H350" s="21" t="s">
        <v>155</v>
      </c>
      <c r="I350" s="60" t="s">
        <v>131</v>
      </c>
      <c r="J350" s="239"/>
      <c r="K350" s="203"/>
      <c r="L350" s="153"/>
      <c r="M350" s="205"/>
      <c r="N350" s="194"/>
      <c r="O350" s="177"/>
      <c r="P350" s="23" t="s">
        <v>156</v>
      </c>
      <c r="Q350" s="19" t="s">
        <v>157</v>
      </c>
      <c r="R350" s="19">
        <f>+IFERROR(VLOOKUP(Q350,[12]DATOS!$E$2:$F$17,2,FALSE),"")</f>
        <v>15</v>
      </c>
      <c r="S350" s="200"/>
      <c r="T350" s="192"/>
      <c r="U350" s="162"/>
      <c r="V350" s="192"/>
      <c r="W350" s="192"/>
      <c r="X350" s="162"/>
      <c r="Y350" s="162"/>
      <c r="Z350" s="162"/>
      <c r="AA350" s="188"/>
      <c r="AB350" s="213"/>
      <c r="AC350" s="171"/>
      <c r="AD350" s="171"/>
      <c r="AE350" s="174"/>
      <c r="AF350" s="153"/>
      <c r="AG350" s="153"/>
      <c r="AH350" s="153"/>
      <c r="AI350" s="181"/>
      <c r="AJ350" s="183"/>
      <c r="AK350" s="164"/>
      <c r="AL350" s="164"/>
      <c r="AM350" s="167"/>
      <c r="AN350" s="182"/>
      <c r="AO350" s="265"/>
      <c r="AP350" s="162"/>
      <c r="AQ350" s="162"/>
      <c r="AR350" s="162"/>
      <c r="AS350" s="162"/>
      <c r="AT350" s="162"/>
      <c r="AU350" s="162"/>
      <c r="AV350" s="162"/>
      <c r="AW350" s="162"/>
      <c r="AX350" s="162"/>
      <c r="AY350" s="162"/>
      <c r="AZ350" s="262"/>
      <c r="BA350" s="303"/>
      <c r="BB350" s="306"/>
      <c r="BC350" s="306"/>
      <c r="BD350" s="306"/>
      <c r="BE350" s="287"/>
    </row>
    <row r="351" spans="1:57" ht="30" customHeight="1" thickBot="1">
      <c r="A351" s="150"/>
      <c r="B351" s="147"/>
      <c r="C351" s="153"/>
      <c r="D351" s="155"/>
      <c r="E351" s="153"/>
      <c r="F351" s="155"/>
      <c r="G351" s="159"/>
      <c r="H351" s="21" t="s">
        <v>158</v>
      </c>
      <c r="I351" s="60" t="s">
        <v>131</v>
      </c>
      <c r="J351" s="239"/>
      <c r="K351" s="203"/>
      <c r="L351" s="153"/>
      <c r="M351" s="205"/>
      <c r="N351" s="194"/>
      <c r="O351" s="177"/>
      <c r="P351" s="24" t="s">
        <v>159</v>
      </c>
      <c r="Q351" s="19" t="s">
        <v>160</v>
      </c>
      <c r="R351" s="19">
        <f>+IFERROR(VLOOKUP(Q351,[12]DATOS!$E$2:$F$17,2,FALSE),"")</f>
        <v>15</v>
      </c>
      <c r="S351" s="200"/>
      <c r="T351" s="192"/>
      <c r="U351" s="162"/>
      <c r="V351" s="192"/>
      <c r="W351" s="192"/>
      <c r="X351" s="162"/>
      <c r="Y351" s="162"/>
      <c r="Z351" s="162"/>
      <c r="AA351" s="188"/>
      <c r="AB351" s="213"/>
      <c r="AC351" s="171"/>
      <c r="AD351" s="171"/>
      <c r="AE351" s="174"/>
      <c r="AF351" s="153"/>
      <c r="AG351" s="153"/>
      <c r="AH351" s="153"/>
      <c r="AI351" s="181"/>
      <c r="AJ351" s="183"/>
      <c r="AK351" s="164"/>
      <c r="AL351" s="164"/>
      <c r="AM351" s="167"/>
      <c r="AN351" s="182"/>
      <c r="AO351" s="265"/>
      <c r="AP351" s="162"/>
      <c r="AQ351" s="162"/>
      <c r="AR351" s="162"/>
      <c r="AS351" s="162"/>
      <c r="AT351" s="162"/>
      <c r="AU351" s="162"/>
      <c r="AV351" s="162"/>
      <c r="AW351" s="162"/>
      <c r="AX351" s="162"/>
      <c r="AY351" s="162"/>
      <c r="AZ351" s="262"/>
      <c r="BA351" s="303"/>
      <c r="BB351" s="306"/>
      <c r="BC351" s="306"/>
      <c r="BD351" s="306"/>
      <c r="BE351" s="287"/>
    </row>
    <row r="352" spans="1:57" ht="30" customHeight="1" thickBot="1">
      <c r="A352" s="150"/>
      <c r="B352" s="147"/>
      <c r="C352" s="153"/>
      <c r="D352" s="155"/>
      <c r="E352" s="153"/>
      <c r="F352" s="155"/>
      <c r="G352" s="159"/>
      <c r="H352" s="21" t="s">
        <v>161</v>
      </c>
      <c r="I352" s="60" t="s">
        <v>131</v>
      </c>
      <c r="J352" s="239"/>
      <c r="K352" s="203"/>
      <c r="L352" s="153"/>
      <c r="M352" s="205"/>
      <c r="N352" s="194"/>
      <c r="O352" s="177"/>
      <c r="P352" s="23" t="s">
        <v>162</v>
      </c>
      <c r="Q352" s="23" t="s">
        <v>163</v>
      </c>
      <c r="R352" s="23">
        <f>+IFERROR(VLOOKUP(Q352,[12]DATOS!$E$2:$F$17,2,FALSE),"")</f>
        <v>10</v>
      </c>
      <c r="S352" s="200"/>
      <c r="T352" s="192"/>
      <c r="U352" s="162"/>
      <c r="V352" s="192"/>
      <c r="W352" s="192"/>
      <c r="X352" s="162"/>
      <c r="Y352" s="162"/>
      <c r="Z352" s="162"/>
      <c r="AA352" s="188"/>
      <c r="AB352" s="213"/>
      <c r="AC352" s="171"/>
      <c r="AD352" s="171"/>
      <c r="AE352" s="174"/>
      <c r="AF352" s="153"/>
      <c r="AG352" s="153"/>
      <c r="AH352" s="153"/>
      <c r="AI352" s="181"/>
      <c r="AJ352" s="183"/>
      <c r="AK352" s="164"/>
      <c r="AL352" s="164"/>
      <c r="AM352" s="167"/>
      <c r="AN352" s="182"/>
      <c r="AO352" s="265"/>
      <c r="AP352" s="162"/>
      <c r="AQ352" s="162"/>
      <c r="AR352" s="162"/>
      <c r="AS352" s="162"/>
      <c r="AT352" s="162"/>
      <c r="AU352" s="162"/>
      <c r="AV352" s="162"/>
      <c r="AW352" s="162"/>
      <c r="AX352" s="162"/>
      <c r="AY352" s="162"/>
      <c r="AZ352" s="262"/>
      <c r="BA352" s="303"/>
      <c r="BB352" s="306"/>
      <c r="BC352" s="306"/>
      <c r="BD352" s="306"/>
      <c r="BE352" s="287"/>
    </row>
    <row r="353" spans="1:57" ht="72" customHeight="1" thickBot="1">
      <c r="A353" s="150"/>
      <c r="B353" s="147"/>
      <c r="C353" s="153"/>
      <c r="D353" s="155"/>
      <c r="E353" s="157"/>
      <c r="F353" s="155"/>
      <c r="G353" s="159"/>
      <c r="H353" s="21" t="s">
        <v>164</v>
      </c>
      <c r="I353" s="60" t="s">
        <v>131</v>
      </c>
      <c r="J353" s="239"/>
      <c r="K353" s="203"/>
      <c r="L353" s="153"/>
      <c r="M353" s="205"/>
      <c r="N353" s="194"/>
      <c r="O353" s="177"/>
      <c r="P353" s="22"/>
      <c r="Q353" s="22"/>
      <c r="R353" s="22"/>
      <c r="S353" s="201"/>
      <c r="T353" s="192"/>
      <c r="U353" s="162"/>
      <c r="V353" s="192"/>
      <c r="W353" s="192"/>
      <c r="X353" s="162"/>
      <c r="Y353" s="187"/>
      <c r="Z353" s="187"/>
      <c r="AA353" s="189"/>
      <c r="AB353" s="213"/>
      <c r="AC353" s="171"/>
      <c r="AD353" s="171"/>
      <c r="AE353" s="174"/>
      <c r="AF353" s="153"/>
      <c r="AG353" s="153"/>
      <c r="AH353" s="153"/>
      <c r="AI353" s="181"/>
      <c r="AJ353" s="183"/>
      <c r="AK353" s="165"/>
      <c r="AL353" s="165"/>
      <c r="AM353" s="168"/>
      <c r="AN353" s="182"/>
      <c r="AO353" s="266"/>
      <c r="AP353" s="187"/>
      <c r="AQ353" s="187"/>
      <c r="AR353" s="187"/>
      <c r="AS353" s="187"/>
      <c r="AT353" s="187"/>
      <c r="AU353" s="187"/>
      <c r="AV353" s="187"/>
      <c r="AW353" s="187"/>
      <c r="AX353" s="187"/>
      <c r="AY353" s="187"/>
      <c r="AZ353" s="263"/>
      <c r="BA353" s="304"/>
      <c r="BB353" s="307"/>
      <c r="BC353" s="307"/>
      <c r="BD353" s="307"/>
      <c r="BE353" s="288"/>
    </row>
    <row r="354" spans="1:57" ht="30" customHeight="1" thickBot="1">
      <c r="A354" s="150"/>
      <c r="B354" s="147"/>
      <c r="C354" s="153"/>
      <c r="D354" s="155"/>
      <c r="E354" s="193"/>
      <c r="F354" s="155"/>
      <c r="G354" s="159"/>
      <c r="H354" s="21" t="s">
        <v>165</v>
      </c>
      <c r="I354" s="60" t="s">
        <v>131</v>
      </c>
      <c r="J354" s="239"/>
      <c r="K354" s="203"/>
      <c r="L354" s="153"/>
      <c r="M354" s="205"/>
      <c r="N354" s="194" t="s">
        <v>353</v>
      </c>
      <c r="O354" s="152" t="s">
        <v>133</v>
      </c>
      <c r="P354" s="19" t="s">
        <v>134</v>
      </c>
      <c r="Q354" s="19" t="s">
        <v>135</v>
      </c>
      <c r="R354" s="19">
        <f>+IFERROR(VLOOKUP(Q354,[12]DATOS!$E$2:$F$17,2,FALSE),"")</f>
        <v>15</v>
      </c>
      <c r="S354" s="161">
        <f>SUM(R354:R363)</f>
        <v>100</v>
      </c>
      <c r="T354" s="161" t="str">
        <f>+IF(AND(S354&lt;=100,S354&gt;=96),"Fuerte",IF(AND(S354&lt;=95,S354&gt;=86),"Moderado",IF(AND(S354&lt;=85,J354&gt;=0),"Débil"," ")))</f>
        <v>Fuerte</v>
      </c>
      <c r="U354" s="161" t="s">
        <v>136</v>
      </c>
      <c r="V354" s="161"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161">
        <f>IF(V354="Fuerte",100,IF(V354="Moderado",50,IF(V354="Débil",0)))</f>
        <v>100</v>
      </c>
      <c r="X354" s="162"/>
      <c r="Y354" s="170" t="s">
        <v>349</v>
      </c>
      <c r="Z354" s="214" t="s">
        <v>197</v>
      </c>
      <c r="AA354" s="170" t="s">
        <v>354</v>
      </c>
      <c r="AB354" s="213"/>
      <c r="AC354" s="171"/>
      <c r="AD354" s="171"/>
      <c r="AE354" s="174"/>
      <c r="AF354" s="153"/>
      <c r="AG354" s="153"/>
      <c r="AH354" s="153"/>
      <c r="AI354" s="181"/>
      <c r="AJ354" s="322" t="s">
        <v>355</v>
      </c>
      <c r="AK354" s="176">
        <v>43466</v>
      </c>
      <c r="AL354" s="176">
        <v>43830</v>
      </c>
      <c r="AM354" s="177" t="s">
        <v>349</v>
      </c>
      <c r="AN354" s="182"/>
      <c r="AO354" s="292"/>
      <c r="AP354" s="192"/>
      <c r="AQ354" s="192"/>
      <c r="AR354" s="192"/>
      <c r="AS354" s="192"/>
      <c r="AT354" s="192"/>
      <c r="AU354" s="192"/>
      <c r="AV354" s="192"/>
      <c r="AW354" s="192"/>
      <c r="AX354" s="192"/>
      <c r="AY354" s="192"/>
      <c r="AZ354" s="283"/>
      <c r="BA354" s="284"/>
      <c r="BB354" s="285"/>
      <c r="BC354" s="285"/>
      <c r="BD354" s="285"/>
      <c r="BE354" s="282"/>
    </row>
    <row r="355" spans="1:57" ht="30" customHeight="1" thickBot="1">
      <c r="A355" s="150"/>
      <c r="B355" s="147"/>
      <c r="C355" s="153"/>
      <c r="D355" s="155"/>
      <c r="E355" s="159"/>
      <c r="F355" s="155"/>
      <c r="G355" s="159"/>
      <c r="H355" s="21" t="s">
        <v>166</v>
      </c>
      <c r="I355" s="60" t="s">
        <v>131</v>
      </c>
      <c r="J355" s="239"/>
      <c r="K355" s="203"/>
      <c r="L355" s="153"/>
      <c r="M355" s="205"/>
      <c r="N355" s="194"/>
      <c r="O355" s="153"/>
      <c r="P355" s="20" t="s">
        <v>146</v>
      </c>
      <c r="Q355" s="19" t="s">
        <v>147</v>
      </c>
      <c r="R355" s="19">
        <f>+IFERROR(VLOOKUP(Q355,[12]DATOS!$E$2:$F$17,2,FALSE),"")</f>
        <v>15</v>
      </c>
      <c r="S355" s="162"/>
      <c r="T355" s="162"/>
      <c r="U355" s="162"/>
      <c r="V355" s="162"/>
      <c r="W355" s="162"/>
      <c r="X355" s="162"/>
      <c r="Y355" s="153"/>
      <c r="Z355" s="162"/>
      <c r="AA355" s="153"/>
      <c r="AB355" s="213"/>
      <c r="AC355" s="171"/>
      <c r="AD355" s="171"/>
      <c r="AE355" s="174"/>
      <c r="AF355" s="153"/>
      <c r="AG355" s="153"/>
      <c r="AH355" s="153"/>
      <c r="AI355" s="181"/>
      <c r="AJ355" s="183"/>
      <c r="AK355" s="176"/>
      <c r="AL355" s="176"/>
      <c r="AM355" s="177"/>
      <c r="AN355" s="182"/>
      <c r="AO355" s="292"/>
      <c r="AP355" s="192"/>
      <c r="AQ355" s="192"/>
      <c r="AR355" s="192"/>
      <c r="AS355" s="192"/>
      <c r="AT355" s="192"/>
      <c r="AU355" s="192"/>
      <c r="AV355" s="192"/>
      <c r="AW355" s="192"/>
      <c r="AX355" s="192"/>
      <c r="AY355" s="192"/>
      <c r="AZ355" s="283"/>
      <c r="BA355" s="284"/>
      <c r="BB355" s="285"/>
      <c r="BC355" s="285"/>
      <c r="BD355" s="285"/>
      <c r="BE355" s="282"/>
    </row>
    <row r="356" spans="1:57" ht="30" customHeight="1" thickBot="1">
      <c r="A356" s="150"/>
      <c r="B356" s="147"/>
      <c r="C356" s="153"/>
      <c r="D356" s="155"/>
      <c r="E356" s="159"/>
      <c r="F356" s="155"/>
      <c r="G356" s="159"/>
      <c r="H356" s="21" t="s">
        <v>167</v>
      </c>
      <c r="I356" s="60" t="s">
        <v>131</v>
      </c>
      <c r="J356" s="239"/>
      <c r="K356" s="203"/>
      <c r="L356" s="153"/>
      <c r="M356" s="205"/>
      <c r="N356" s="194"/>
      <c r="O356" s="153"/>
      <c r="P356" s="20" t="s">
        <v>149</v>
      </c>
      <c r="Q356" s="19" t="s">
        <v>150</v>
      </c>
      <c r="R356" s="19">
        <f>+IFERROR(VLOOKUP(Q356,[12]DATOS!$E$2:$F$17,2,FALSE),"")</f>
        <v>15</v>
      </c>
      <c r="S356" s="162"/>
      <c r="T356" s="162"/>
      <c r="U356" s="162"/>
      <c r="V356" s="162"/>
      <c r="W356" s="162"/>
      <c r="X356" s="162"/>
      <c r="Y356" s="153"/>
      <c r="Z356" s="162"/>
      <c r="AA356" s="153"/>
      <c r="AB356" s="213"/>
      <c r="AC356" s="171"/>
      <c r="AD356" s="171"/>
      <c r="AE356" s="174"/>
      <c r="AF356" s="153"/>
      <c r="AG356" s="153"/>
      <c r="AH356" s="153"/>
      <c r="AI356" s="181"/>
      <c r="AJ356" s="183"/>
      <c r="AK356" s="176"/>
      <c r="AL356" s="176"/>
      <c r="AM356" s="177"/>
      <c r="AN356" s="182"/>
      <c r="AO356" s="292"/>
      <c r="AP356" s="192"/>
      <c r="AQ356" s="192"/>
      <c r="AR356" s="192"/>
      <c r="AS356" s="192"/>
      <c r="AT356" s="192"/>
      <c r="AU356" s="192"/>
      <c r="AV356" s="192"/>
      <c r="AW356" s="192"/>
      <c r="AX356" s="192"/>
      <c r="AY356" s="192"/>
      <c r="AZ356" s="283"/>
      <c r="BA356" s="284"/>
      <c r="BB356" s="285"/>
      <c r="BC356" s="285"/>
      <c r="BD356" s="285"/>
      <c r="BE356" s="282"/>
    </row>
    <row r="357" spans="1:57" ht="30" customHeight="1" thickBot="1">
      <c r="A357" s="150"/>
      <c r="B357" s="147"/>
      <c r="C357" s="153"/>
      <c r="D357" s="155"/>
      <c r="E357" s="159"/>
      <c r="F357" s="155"/>
      <c r="G357" s="159"/>
      <c r="H357" s="21" t="s">
        <v>168</v>
      </c>
      <c r="I357" s="60" t="s">
        <v>131</v>
      </c>
      <c r="J357" s="239"/>
      <c r="K357" s="203"/>
      <c r="L357" s="153"/>
      <c r="M357" s="205"/>
      <c r="N357" s="194"/>
      <c r="O357" s="153"/>
      <c r="P357" s="20" t="s">
        <v>153</v>
      </c>
      <c r="Q357" s="19" t="s">
        <v>154</v>
      </c>
      <c r="R357" s="19">
        <f>+IFERROR(VLOOKUP(Q357,[12]DATOS!$E$2:$F$17,2,FALSE),"")</f>
        <v>15</v>
      </c>
      <c r="S357" s="162"/>
      <c r="T357" s="162"/>
      <c r="U357" s="162"/>
      <c r="V357" s="162"/>
      <c r="W357" s="162"/>
      <c r="X357" s="162"/>
      <c r="Y357" s="153"/>
      <c r="Z357" s="162"/>
      <c r="AA357" s="153"/>
      <c r="AB357" s="213"/>
      <c r="AC357" s="171"/>
      <c r="AD357" s="171"/>
      <c r="AE357" s="174"/>
      <c r="AF357" s="153"/>
      <c r="AG357" s="153"/>
      <c r="AH357" s="153"/>
      <c r="AI357" s="181"/>
      <c r="AJ357" s="183"/>
      <c r="AK357" s="176"/>
      <c r="AL357" s="176"/>
      <c r="AM357" s="177"/>
      <c r="AN357" s="182"/>
      <c r="AO357" s="292"/>
      <c r="AP357" s="192"/>
      <c r="AQ357" s="192"/>
      <c r="AR357" s="192"/>
      <c r="AS357" s="192"/>
      <c r="AT357" s="192"/>
      <c r="AU357" s="192"/>
      <c r="AV357" s="192"/>
      <c r="AW357" s="192"/>
      <c r="AX357" s="192"/>
      <c r="AY357" s="192"/>
      <c r="AZ357" s="283"/>
      <c r="BA357" s="284"/>
      <c r="BB357" s="285"/>
      <c r="BC357" s="285"/>
      <c r="BD357" s="285"/>
      <c r="BE357" s="282"/>
    </row>
    <row r="358" spans="1:57" ht="18.75" customHeight="1" thickBot="1">
      <c r="A358" s="150"/>
      <c r="B358" s="147"/>
      <c r="C358" s="153"/>
      <c r="D358" s="155"/>
      <c r="E358" s="159"/>
      <c r="F358" s="155"/>
      <c r="G358" s="159"/>
      <c r="H358" s="195" t="s">
        <v>169</v>
      </c>
      <c r="I358" s="60" t="s">
        <v>131</v>
      </c>
      <c r="J358" s="239"/>
      <c r="K358" s="203"/>
      <c r="L358" s="153"/>
      <c r="M358" s="205"/>
      <c r="N358" s="194"/>
      <c r="O358" s="153"/>
      <c r="P358" s="20" t="s">
        <v>156</v>
      </c>
      <c r="Q358" s="19" t="s">
        <v>157</v>
      </c>
      <c r="R358" s="19">
        <f>+IFERROR(VLOOKUP(Q358,[12]DATOS!$E$2:$F$17,2,FALSE),"")</f>
        <v>15</v>
      </c>
      <c r="S358" s="162"/>
      <c r="T358" s="162"/>
      <c r="U358" s="162"/>
      <c r="V358" s="162"/>
      <c r="W358" s="162"/>
      <c r="X358" s="162"/>
      <c r="Y358" s="153"/>
      <c r="Z358" s="162"/>
      <c r="AA358" s="153"/>
      <c r="AB358" s="213"/>
      <c r="AC358" s="171"/>
      <c r="AD358" s="171"/>
      <c r="AE358" s="174"/>
      <c r="AF358" s="153"/>
      <c r="AG358" s="153"/>
      <c r="AH358" s="153"/>
      <c r="AI358" s="181"/>
      <c r="AJ358" s="183"/>
      <c r="AK358" s="176"/>
      <c r="AL358" s="176"/>
      <c r="AM358" s="177"/>
      <c r="AN358" s="182"/>
      <c r="AO358" s="292"/>
      <c r="AP358" s="192"/>
      <c r="AQ358" s="192"/>
      <c r="AR358" s="192"/>
      <c r="AS358" s="192"/>
      <c r="AT358" s="192"/>
      <c r="AU358" s="192"/>
      <c r="AV358" s="192"/>
      <c r="AW358" s="192"/>
      <c r="AX358" s="192"/>
      <c r="AY358" s="192"/>
      <c r="AZ358" s="283"/>
      <c r="BA358" s="284"/>
      <c r="BB358" s="285"/>
      <c r="BC358" s="285"/>
      <c r="BD358" s="285"/>
      <c r="BE358" s="282"/>
    </row>
    <row r="359" spans="1:57" ht="45.75" customHeight="1" thickBot="1">
      <c r="A359" s="150"/>
      <c r="B359" s="147"/>
      <c r="C359" s="153"/>
      <c r="D359" s="155"/>
      <c r="E359" s="159"/>
      <c r="F359" s="155"/>
      <c r="G359" s="159"/>
      <c r="H359" s="195"/>
      <c r="I359" s="60" t="s">
        <v>131</v>
      </c>
      <c r="J359" s="239"/>
      <c r="K359" s="203"/>
      <c r="L359" s="153"/>
      <c r="M359" s="205"/>
      <c r="N359" s="194"/>
      <c r="O359" s="153"/>
      <c r="P359" s="20" t="s">
        <v>159</v>
      </c>
      <c r="Q359" s="19" t="s">
        <v>160</v>
      </c>
      <c r="R359" s="19">
        <f>+IFERROR(VLOOKUP(Q359,[12]DATOS!$E$2:$F$17,2,FALSE),"")</f>
        <v>15</v>
      </c>
      <c r="S359" s="162"/>
      <c r="T359" s="162"/>
      <c r="U359" s="162"/>
      <c r="V359" s="162"/>
      <c r="W359" s="162"/>
      <c r="X359" s="162"/>
      <c r="Y359" s="153"/>
      <c r="Z359" s="162"/>
      <c r="AA359" s="153"/>
      <c r="AB359" s="213"/>
      <c r="AC359" s="171"/>
      <c r="AD359" s="171"/>
      <c r="AE359" s="174"/>
      <c r="AF359" s="153"/>
      <c r="AG359" s="153"/>
      <c r="AH359" s="153"/>
      <c r="AI359" s="181"/>
      <c r="AJ359" s="183"/>
      <c r="AK359" s="176"/>
      <c r="AL359" s="176"/>
      <c r="AM359" s="177"/>
      <c r="AN359" s="182"/>
      <c r="AO359" s="292"/>
      <c r="AP359" s="192"/>
      <c r="AQ359" s="192"/>
      <c r="AR359" s="192"/>
      <c r="AS359" s="192"/>
      <c r="AT359" s="192"/>
      <c r="AU359" s="192"/>
      <c r="AV359" s="192"/>
      <c r="AW359" s="192"/>
      <c r="AX359" s="192"/>
      <c r="AY359" s="192"/>
      <c r="AZ359" s="283"/>
      <c r="BA359" s="284"/>
      <c r="BB359" s="285"/>
      <c r="BC359" s="285"/>
      <c r="BD359" s="285"/>
      <c r="BE359" s="282"/>
    </row>
    <row r="360" spans="1:57" ht="27.75" customHeight="1" thickBot="1">
      <c r="A360" s="150"/>
      <c r="B360" s="147"/>
      <c r="C360" s="153"/>
      <c r="D360" s="155"/>
      <c r="E360" s="159"/>
      <c r="F360" s="155"/>
      <c r="G360" s="159"/>
      <c r="H360" s="178" t="s">
        <v>170</v>
      </c>
      <c r="I360" s="60" t="s">
        <v>131</v>
      </c>
      <c r="J360" s="239"/>
      <c r="K360" s="203"/>
      <c r="L360" s="153"/>
      <c r="M360" s="205"/>
      <c r="N360" s="194"/>
      <c r="O360" s="153"/>
      <c r="P360" s="20" t="s">
        <v>162</v>
      </c>
      <c r="Q360" s="23" t="s">
        <v>163</v>
      </c>
      <c r="R360" s="19">
        <f>+IFERROR(VLOOKUP(Q360,[12]DATOS!$E$2:$F$17,2,FALSE),"")</f>
        <v>10</v>
      </c>
      <c r="S360" s="162"/>
      <c r="T360" s="162"/>
      <c r="U360" s="162"/>
      <c r="V360" s="162"/>
      <c r="W360" s="162"/>
      <c r="X360" s="162"/>
      <c r="Y360" s="153"/>
      <c r="Z360" s="162"/>
      <c r="AA360" s="153"/>
      <c r="AB360" s="213"/>
      <c r="AC360" s="171"/>
      <c r="AD360" s="171"/>
      <c r="AE360" s="174"/>
      <c r="AF360" s="153"/>
      <c r="AG360" s="153"/>
      <c r="AH360" s="153"/>
      <c r="AI360" s="181"/>
      <c r="AJ360" s="183"/>
      <c r="AK360" s="176"/>
      <c r="AL360" s="176"/>
      <c r="AM360" s="177"/>
      <c r="AN360" s="182"/>
      <c r="AO360" s="292"/>
      <c r="AP360" s="192"/>
      <c r="AQ360" s="192"/>
      <c r="AR360" s="192"/>
      <c r="AS360" s="192"/>
      <c r="AT360" s="192"/>
      <c r="AU360" s="192"/>
      <c r="AV360" s="192"/>
      <c r="AW360" s="192"/>
      <c r="AX360" s="192"/>
      <c r="AY360" s="192"/>
      <c r="AZ360" s="283"/>
      <c r="BA360" s="284"/>
      <c r="BB360" s="285"/>
      <c r="BC360" s="285"/>
      <c r="BD360" s="285"/>
      <c r="BE360" s="282"/>
    </row>
    <row r="361" spans="1:57" ht="26.25" customHeight="1" thickBot="1">
      <c r="A361" s="150"/>
      <c r="B361" s="147"/>
      <c r="C361" s="153"/>
      <c r="D361" s="155"/>
      <c r="E361" s="159"/>
      <c r="F361" s="155"/>
      <c r="G361" s="159"/>
      <c r="H361" s="179"/>
      <c r="I361" s="60" t="s">
        <v>131</v>
      </c>
      <c r="J361" s="239"/>
      <c r="K361" s="203"/>
      <c r="L361" s="153"/>
      <c r="M361" s="205"/>
      <c r="N361" s="159"/>
      <c r="O361" s="153"/>
      <c r="P361" s="161"/>
      <c r="Q361" s="161"/>
      <c r="R361" s="161"/>
      <c r="S361" s="162"/>
      <c r="T361" s="162"/>
      <c r="U361" s="162"/>
      <c r="V361" s="162"/>
      <c r="W361" s="162"/>
      <c r="X361" s="162"/>
      <c r="Y361" s="153"/>
      <c r="Z361" s="162"/>
      <c r="AA361" s="153"/>
      <c r="AB361" s="213"/>
      <c r="AC361" s="171"/>
      <c r="AD361" s="171"/>
      <c r="AE361" s="174"/>
      <c r="AF361" s="153"/>
      <c r="AG361" s="153"/>
      <c r="AH361" s="153"/>
      <c r="AI361" s="182"/>
      <c r="AJ361" s="215" t="s">
        <v>201</v>
      </c>
      <c r="AK361" s="217" t="s">
        <v>224</v>
      </c>
      <c r="AL361" s="217" t="s">
        <v>225</v>
      </c>
      <c r="AM361" s="170" t="s">
        <v>226</v>
      </c>
      <c r="AN361" s="182"/>
      <c r="AO361" s="292"/>
      <c r="AP361" s="192"/>
      <c r="AQ361" s="192"/>
      <c r="AR361" s="192"/>
      <c r="AS361" s="192"/>
      <c r="AT361" s="192"/>
      <c r="AU361" s="192"/>
      <c r="AV361" s="192"/>
      <c r="AW361" s="192"/>
      <c r="AX361" s="192"/>
      <c r="AY361" s="192"/>
      <c r="AZ361" s="283"/>
      <c r="BA361" s="284"/>
      <c r="BB361" s="285"/>
      <c r="BC361" s="285"/>
      <c r="BD361" s="285"/>
      <c r="BE361" s="282"/>
    </row>
    <row r="362" spans="1:57" ht="18.75" customHeight="1" thickBot="1">
      <c r="A362" s="150"/>
      <c r="B362" s="147"/>
      <c r="C362" s="153"/>
      <c r="D362" s="155"/>
      <c r="E362" s="159"/>
      <c r="F362" s="155"/>
      <c r="G362" s="159"/>
      <c r="H362" s="195" t="s">
        <v>171</v>
      </c>
      <c r="I362" s="60" t="s">
        <v>131</v>
      </c>
      <c r="J362" s="239"/>
      <c r="K362" s="203"/>
      <c r="L362" s="153"/>
      <c r="M362" s="205"/>
      <c r="N362" s="159"/>
      <c r="O362" s="153"/>
      <c r="P362" s="162"/>
      <c r="Q362" s="162"/>
      <c r="R362" s="162"/>
      <c r="S362" s="162"/>
      <c r="T362" s="162"/>
      <c r="U362" s="162"/>
      <c r="V362" s="162"/>
      <c r="W362" s="162"/>
      <c r="X362" s="162"/>
      <c r="Y362" s="153"/>
      <c r="Z362" s="162"/>
      <c r="AA362" s="153"/>
      <c r="AB362" s="213"/>
      <c r="AC362" s="171"/>
      <c r="AD362" s="171"/>
      <c r="AE362" s="174"/>
      <c r="AF362" s="153"/>
      <c r="AG362" s="153"/>
      <c r="AH362" s="153"/>
      <c r="AI362" s="182"/>
      <c r="AJ362" s="216"/>
      <c r="AK362" s="218"/>
      <c r="AL362" s="218"/>
      <c r="AM362" s="153"/>
      <c r="AN362" s="182"/>
      <c r="AO362" s="292"/>
      <c r="AP362" s="192"/>
      <c r="AQ362" s="192"/>
      <c r="AR362" s="192"/>
      <c r="AS362" s="192"/>
      <c r="AT362" s="192"/>
      <c r="AU362" s="192"/>
      <c r="AV362" s="192"/>
      <c r="AW362" s="192"/>
      <c r="AX362" s="192"/>
      <c r="AY362" s="192"/>
      <c r="AZ362" s="283"/>
      <c r="BA362" s="284"/>
      <c r="BB362" s="285"/>
      <c r="BC362" s="285"/>
      <c r="BD362" s="285"/>
      <c r="BE362" s="282"/>
    </row>
    <row r="363" spans="1:57" ht="9.75" customHeight="1" thickBot="1">
      <c r="A363" s="150"/>
      <c r="B363" s="147"/>
      <c r="C363" s="153"/>
      <c r="D363" s="155"/>
      <c r="E363" s="159"/>
      <c r="F363" s="155"/>
      <c r="G363" s="159"/>
      <c r="H363" s="195"/>
      <c r="I363" s="60" t="s">
        <v>131</v>
      </c>
      <c r="J363" s="239"/>
      <c r="K363" s="203"/>
      <c r="L363" s="153"/>
      <c r="M363" s="205"/>
      <c r="N363" s="159"/>
      <c r="O363" s="153"/>
      <c r="P363" s="162"/>
      <c r="Q363" s="162"/>
      <c r="R363" s="162"/>
      <c r="S363" s="162"/>
      <c r="T363" s="162"/>
      <c r="U363" s="162"/>
      <c r="V363" s="162"/>
      <c r="W363" s="162"/>
      <c r="X363" s="162"/>
      <c r="Y363" s="153"/>
      <c r="Z363" s="162"/>
      <c r="AA363" s="153"/>
      <c r="AB363" s="213"/>
      <c r="AC363" s="171"/>
      <c r="AD363" s="171"/>
      <c r="AE363" s="174"/>
      <c r="AF363" s="153"/>
      <c r="AG363" s="153"/>
      <c r="AH363" s="153"/>
      <c r="AI363" s="182"/>
      <c r="AJ363" s="216"/>
      <c r="AK363" s="218"/>
      <c r="AL363" s="218"/>
      <c r="AM363" s="153"/>
      <c r="AN363" s="182"/>
      <c r="AO363" s="292"/>
      <c r="AP363" s="192"/>
      <c r="AQ363" s="192"/>
      <c r="AR363" s="192"/>
      <c r="AS363" s="192"/>
      <c r="AT363" s="192"/>
      <c r="AU363" s="192"/>
      <c r="AV363" s="192"/>
      <c r="AW363" s="192"/>
      <c r="AX363" s="192"/>
      <c r="AY363" s="192"/>
      <c r="AZ363" s="283"/>
      <c r="BA363" s="284"/>
      <c r="BB363" s="285"/>
      <c r="BC363" s="285"/>
      <c r="BD363" s="285"/>
      <c r="BE363" s="282"/>
    </row>
    <row r="364" spans="1:57" ht="18.75" customHeight="1" thickBot="1">
      <c r="A364" s="150"/>
      <c r="B364" s="147"/>
      <c r="C364" s="153"/>
      <c r="D364" s="155"/>
      <c r="E364" s="159"/>
      <c r="F364" s="155"/>
      <c r="G364" s="159"/>
      <c r="H364" s="195" t="s">
        <v>172</v>
      </c>
      <c r="I364" s="60" t="s">
        <v>131</v>
      </c>
      <c r="J364" s="239"/>
      <c r="K364" s="203"/>
      <c r="L364" s="153"/>
      <c r="M364" s="205"/>
      <c r="N364" s="159"/>
      <c r="O364" s="153"/>
      <c r="P364" s="162"/>
      <c r="Q364" s="162"/>
      <c r="R364" s="162"/>
      <c r="S364" s="162"/>
      <c r="T364" s="162"/>
      <c r="U364" s="162"/>
      <c r="V364" s="162"/>
      <c r="W364" s="162"/>
      <c r="X364" s="162"/>
      <c r="Y364" s="153"/>
      <c r="Z364" s="162"/>
      <c r="AA364" s="153"/>
      <c r="AB364" s="213"/>
      <c r="AC364" s="171"/>
      <c r="AD364" s="171"/>
      <c r="AE364" s="174"/>
      <c r="AF364" s="153"/>
      <c r="AG364" s="153"/>
      <c r="AH364" s="153"/>
      <c r="AI364" s="182"/>
      <c r="AJ364" s="216"/>
      <c r="AK364" s="218"/>
      <c r="AL364" s="218"/>
      <c r="AM364" s="153"/>
      <c r="AN364" s="182"/>
      <c r="AO364" s="292"/>
      <c r="AP364" s="192"/>
      <c r="AQ364" s="192"/>
      <c r="AR364" s="192"/>
      <c r="AS364" s="192"/>
      <c r="AT364" s="192"/>
      <c r="AU364" s="192"/>
      <c r="AV364" s="192"/>
      <c r="AW364" s="192"/>
      <c r="AX364" s="192"/>
      <c r="AY364" s="192"/>
      <c r="AZ364" s="283"/>
      <c r="BA364" s="284"/>
      <c r="BB364" s="285"/>
      <c r="BC364" s="285"/>
      <c r="BD364" s="285"/>
      <c r="BE364" s="282"/>
    </row>
    <row r="365" spans="1:57" ht="12.75" customHeight="1" thickBot="1">
      <c r="A365" s="150"/>
      <c r="B365" s="147"/>
      <c r="C365" s="153"/>
      <c r="D365" s="155"/>
      <c r="E365" s="159"/>
      <c r="F365" s="155"/>
      <c r="G365" s="159"/>
      <c r="H365" s="195"/>
      <c r="I365" s="60" t="s">
        <v>131</v>
      </c>
      <c r="J365" s="239"/>
      <c r="K365" s="203"/>
      <c r="L365" s="153"/>
      <c r="M365" s="205"/>
      <c r="N365" s="159"/>
      <c r="O365" s="153"/>
      <c r="P365" s="162"/>
      <c r="Q365" s="162"/>
      <c r="R365" s="162"/>
      <c r="S365" s="162"/>
      <c r="T365" s="162"/>
      <c r="U365" s="162"/>
      <c r="V365" s="162"/>
      <c r="W365" s="162"/>
      <c r="X365" s="162"/>
      <c r="Y365" s="153"/>
      <c r="Z365" s="162"/>
      <c r="AA365" s="153"/>
      <c r="AB365" s="213"/>
      <c r="AC365" s="171"/>
      <c r="AD365" s="171"/>
      <c r="AE365" s="174"/>
      <c r="AF365" s="153"/>
      <c r="AG365" s="153"/>
      <c r="AH365" s="153"/>
      <c r="AI365" s="182"/>
      <c r="AJ365" s="216"/>
      <c r="AK365" s="218"/>
      <c r="AL365" s="218"/>
      <c r="AM365" s="153"/>
      <c r="AN365" s="182"/>
      <c r="AO365" s="292"/>
      <c r="AP365" s="192"/>
      <c r="AQ365" s="192"/>
      <c r="AR365" s="192"/>
      <c r="AS365" s="192"/>
      <c r="AT365" s="192"/>
      <c r="AU365" s="192"/>
      <c r="AV365" s="192"/>
      <c r="AW365" s="192"/>
      <c r="AX365" s="192"/>
      <c r="AY365" s="192"/>
      <c r="AZ365" s="283"/>
      <c r="BA365" s="284"/>
      <c r="BB365" s="285"/>
      <c r="BC365" s="285"/>
      <c r="BD365" s="285"/>
      <c r="BE365" s="282"/>
    </row>
    <row r="366" spans="1:57" ht="18.75" customHeight="1" thickBot="1">
      <c r="A366" s="150"/>
      <c r="B366" s="147"/>
      <c r="C366" s="153"/>
      <c r="D366" s="155"/>
      <c r="E366" s="159"/>
      <c r="F366" s="155"/>
      <c r="G366" s="159"/>
      <c r="H366" s="195" t="s">
        <v>173</v>
      </c>
      <c r="I366" s="60" t="s">
        <v>131</v>
      </c>
      <c r="J366" s="239"/>
      <c r="K366" s="203"/>
      <c r="L366" s="153"/>
      <c r="M366" s="205"/>
      <c r="N366" s="159"/>
      <c r="O366" s="153"/>
      <c r="P366" s="162"/>
      <c r="Q366" s="162"/>
      <c r="R366" s="162"/>
      <c r="S366" s="162"/>
      <c r="T366" s="162"/>
      <c r="U366" s="162"/>
      <c r="V366" s="162"/>
      <c r="W366" s="162"/>
      <c r="X366" s="162"/>
      <c r="Y366" s="153"/>
      <c r="Z366" s="162"/>
      <c r="AA366" s="153"/>
      <c r="AB366" s="213"/>
      <c r="AC366" s="171"/>
      <c r="AD366" s="171"/>
      <c r="AE366" s="174"/>
      <c r="AF366" s="153"/>
      <c r="AG366" s="153"/>
      <c r="AH366" s="153"/>
      <c r="AI366" s="182"/>
      <c r="AJ366" s="216"/>
      <c r="AK366" s="218"/>
      <c r="AL366" s="218"/>
      <c r="AM366" s="153"/>
      <c r="AN366" s="182"/>
      <c r="AO366" s="292"/>
      <c r="AP366" s="192"/>
      <c r="AQ366" s="192"/>
      <c r="AR366" s="192"/>
      <c r="AS366" s="192"/>
      <c r="AT366" s="192"/>
      <c r="AU366" s="192"/>
      <c r="AV366" s="192"/>
      <c r="AW366" s="192"/>
      <c r="AX366" s="192"/>
      <c r="AY366" s="192"/>
      <c r="AZ366" s="283"/>
      <c r="BA366" s="284"/>
      <c r="BB366" s="285"/>
      <c r="BC366" s="285"/>
      <c r="BD366" s="285"/>
      <c r="BE366" s="282"/>
    </row>
    <row r="367" spans="1:57" ht="12.75" customHeight="1" thickBot="1">
      <c r="A367" s="150"/>
      <c r="B367" s="147"/>
      <c r="C367" s="153"/>
      <c r="D367" s="155"/>
      <c r="E367" s="159"/>
      <c r="F367" s="155"/>
      <c r="G367" s="159"/>
      <c r="H367" s="195"/>
      <c r="I367" s="60" t="s">
        <v>131</v>
      </c>
      <c r="J367" s="239"/>
      <c r="K367" s="203"/>
      <c r="L367" s="153"/>
      <c r="M367" s="205"/>
      <c r="N367" s="159"/>
      <c r="O367" s="153"/>
      <c r="P367" s="162"/>
      <c r="Q367" s="162"/>
      <c r="R367" s="162"/>
      <c r="S367" s="162"/>
      <c r="T367" s="162"/>
      <c r="U367" s="162"/>
      <c r="V367" s="162"/>
      <c r="W367" s="162"/>
      <c r="X367" s="162"/>
      <c r="Y367" s="153"/>
      <c r="Z367" s="162"/>
      <c r="AA367" s="153"/>
      <c r="AB367" s="213"/>
      <c r="AC367" s="171"/>
      <c r="AD367" s="171"/>
      <c r="AE367" s="174"/>
      <c r="AF367" s="153"/>
      <c r="AG367" s="153"/>
      <c r="AH367" s="153"/>
      <c r="AI367" s="182"/>
      <c r="AJ367" s="216"/>
      <c r="AK367" s="218"/>
      <c r="AL367" s="218"/>
      <c r="AM367" s="153"/>
      <c r="AN367" s="182"/>
      <c r="AO367" s="292"/>
      <c r="AP367" s="192"/>
      <c r="AQ367" s="192"/>
      <c r="AR367" s="192"/>
      <c r="AS367" s="192"/>
      <c r="AT367" s="192"/>
      <c r="AU367" s="192"/>
      <c r="AV367" s="192"/>
      <c r="AW367" s="192"/>
      <c r="AX367" s="192"/>
      <c r="AY367" s="192"/>
      <c r="AZ367" s="283"/>
      <c r="BA367" s="284"/>
      <c r="BB367" s="285"/>
      <c r="BC367" s="285"/>
      <c r="BD367" s="285"/>
      <c r="BE367" s="282"/>
    </row>
    <row r="368" spans="1:57" ht="14.25" customHeight="1" thickBot="1">
      <c r="A368" s="150"/>
      <c r="B368" s="147"/>
      <c r="C368" s="153"/>
      <c r="D368" s="155"/>
      <c r="E368" s="159"/>
      <c r="F368" s="155"/>
      <c r="G368" s="159"/>
      <c r="H368" s="178" t="s">
        <v>174</v>
      </c>
      <c r="I368" s="60" t="s">
        <v>131</v>
      </c>
      <c r="J368" s="239"/>
      <c r="K368" s="203"/>
      <c r="L368" s="153"/>
      <c r="M368" s="205"/>
      <c r="N368" s="159"/>
      <c r="O368" s="153"/>
      <c r="P368" s="162"/>
      <c r="Q368" s="162"/>
      <c r="R368" s="162"/>
      <c r="S368" s="162"/>
      <c r="T368" s="162"/>
      <c r="U368" s="162"/>
      <c r="V368" s="162"/>
      <c r="W368" s="162"/>
      <c r="X368" s="162"/>
      <c r="Y368" s="153"/>
      <c r="Z368" s="162"/>
      <c r="AA368" s="153"/>
      <c r="AB368" s="213"/>
      <c r="AC368" s="171"/>
      <c r="AD368" s="171"/>
      <c r="AE368" s="174"/>
      <c r="AF368" s="153"/>
      <c r="AG368" s="153"/>
      <c r="AH368" s="153"/>
      <c r="AI368" s="182"/>
      <c r="AJ368" s="216"/>
      <c r="AK368" s="218"/>
      <c r="AL368" s="218"/>
      <c r="AM368" s="153"/>
      <c r="AN368" s="182"/>
      <c r="AO368" s="292"/>
      <c r="AP368" s="192"/>
      <c r="AQ368" s="192"/>
      <c r="AR368" s="192"/>
      <c r="AS368" s="192"/>
      <c r="AT368" s="192"/>
      <c r="AU368" s="192"/>
      <c r="AV368" s="192"/>
      <c r="AW368" s="192"/>
      <c r="AX368" s="192"/>
      <c r="AY368" s="192"/>
      <c r="AZ368" s="283"/>
      <c r="BA368" s="284"/>
      <c r="BB368" s="285"/>
      <c r="BC368" s="285"/>
      <c r="BD368" s="285"/>
      <c r="BE368" s="282"/>
    </row>
    <row r="369" spans="1:57" ht="13.5" customHeight="1" thickBot="1">
      <c r="A369" s="150"/>
      <c r="B369" s="147"/>
      <c r="C369" s="153"/>
      <c r="D369" s="155"/>
      <c r="E369" s="159"/>
      <c r="F369" s="155"/>
      <c r="G369" s="159"/>
      <c r="H369" s="179"/>
      <c r="I369" s="60" t="s">
        <v>131</v>
      </c>
      <c r="J369" s="239"/>
      <c r="K369" s="203"/>
      <c r="L369" s="153"/>
      <c r="M369" s="205"/>
      <c r="N369" s="159"/>
      <c r="O369" s="153"/>
      <c r="P369" s="162"/>
      <c r="Q369" s="162"/>
      <c r="R369" s="162"/>
      <c r="S369" s="162"/>
      <c r="T369" s="162"/>
      <c r="U369" s="162"/>
      <c r="V369" s="162"/>
      <c r="W369" s="162"/>
      <c r="X369" s="162"/>
      <c r="Y369" s="153"/>
      <c r="Z369" s="162"/>
      <c r="AA369" s="153"/>
      <c r="AB369" s="213"/>
      <c r="AC369" s="171"/>
      <c r="AD369" s="171"/>
      <c r="AE369" s="174"/>
      <c r="AF369" s="153"/>
      <c r="AG369" s="153"/>
      <c r="AH369" s="153"/>
      <c r="AI369" s="182"/>
      <c r="AJ369" s="216"/>
      <c r="AK369" s="218"/>
      <c r="AL369" s="218"/>
      <c r="AM369" s="153"/>
      <c r="AN369" s="182"/>
      <c r="AO369" s="292"/>
      <c r="AP369" s="192"/>
      <c r="AQ369" s="192"/>
      <c r="AR369" s="192"/>
      <c r="AS369" s="192"/>
      <c r="AT369" s="192"/>
      <c r="AU369" s="192"/>
      <c r="AV369" s="192"/>
      <c r="AW369" s="192"/>
      <c r="AX369" s="192"/>
      <c r="AY369" s="192"/>
      <c r="AZ369" s="283"/>
      <c r="BA369" s="284"/>
      <c r="BB369" s="285"/>
      <c r="BC369" s="285"/>
      <c r="BD369" s="285"/>
      <c r="BE369" s="282"/>
    </row>
    <row r="370" spans="1:57" ht="18.75" customHeight="1" thickBot="1">
      <c r="A370" s="150"/>
      <c r="B370" s="147"/>
      <c r="C370" s="153"/>
      <c r="D370" s="155"/>
      <c r="E370" s="159"/>
      <c r="F370" s="155"/>
      <c r="G370" s="159"/>
      <c r="H370" s="185" t="s">
        <v>175</v>
      </c>
      <c r="I370" s="60" t="s">
        <v>131</v>
      </c>
      <c r="J370" s="239"/>
      <c r="K370" s="203"/>
      <c r="L370" s="153"/>
      <c r="M370" s="205"/>
      <c r="N370" s="159"/>
      <c r="O370" s="153"/>
      <c r="P370" s="162"/>
      <c r="Q370" s="162"/>
      <c r="R370" s="162"/>
      <c r="S370" s="162"/>
      <c r="T370" s="162"/>
      <c r="U370" s="162"/>
      <c r="V370" s="162"/>
      <c r="W370" s="162"/>
      <c r="X370" s="162"/>
      <c r="Y370" s="153"/>
      <c r="Z370" s="162"/>
      <c r="AA370" s="153"/>
      <c r="AB370" s="213"/>
      <c r="AC370" s="171"/>
      <c r="AD370" s="171"/>
      <c r="AE370" s="174"/>
      <c r="AF370" s="153"/>
      <c r="AG370" s="153"/>
      <c r="AH370" s="153"/>
      <c r="AI370" s="182"/>
      <c r="AJ370" s="216"/>
      <c r="AK370" s="218"/>
      <c r="AL370" s="218"/>
      <c r="AM370" s="153"/>
      <c r="AN370" s="182"/>
      <c r="AO370" s="292"/>
      <c r="AP370" s="192"/>
      <c r="AQ370" s="192"/>
      <c r="AR370" s="192"/>
      <c r="AS370" s="192"/>
      <c r="AT370" s="192"/>
      <c r="AU370" s="192"/>
      <c r="AV370" s="192"/>
      <c r="AW370" s="192"/>
      <c r="AX370" s="192"/>
      <c r="AY370" s="192"/>
      <c r="AZ370" s="283"/>
      <c r="BA370" s="284"/>
      <c r="BB370" s="285"/>
      <c r="BC370" s="285"/>
      <c r="BD370" s="285"/>
      <c r="BE370" s="282"/>
    </row>
    <row r="371" spans="1:57" ht="15.75" customHeight="1" thickBot="1">
      <c r="A371" s="249"/>
      <c r="B371" s="148"/>
      <c r="C371" s="223"/>
      <c r="D371" s="250"/>
      <c r="E371" s="160"/>
      <c r="F371" s="250"/>
      <c r="G371" s="160"/>
      <c r="H371" s="240"/>
      <c r="I371" s="60" t="s">
        <v>131</v>
      </c>
      <c r="J371" s="251"/>
      <c r="K371" s="252"/>
      <c r="L371" s="153"/>
      <c r="M371" s="257"/>
      <c r="N371" s="160"/>
      <c r="O371" s="223"/>
      <c r="P371" s="233"/>
      <c r="Q371" s="233"/>
      <c r="R371" s="233"/>
      <c r="S371" s="233"/>
      <c r="T371" s="233"/>
      <c r="U371" s="233"/>
      <c r="V371" s="233"/>
      <c r="W371" s="233"/>
      <c r="X371" s="233"/>
      <c r="Y371" s="223"/>
      <c r="Z371" s="233"/>
      <c r="AA371" s="223"/>
      <c r="AB371" s="245"/>
      <c r="AC371" s="171"/>
      <c r="AD371" s="171"/>
      <c r="AE371" s="247"/>
      <c r="AF371" s="223"/>
      <c r="AG371" s="223"/>
      <c r="AH371" s="153"/>
      <c r="AI371" s="234"/>
      <c r="AJ371" s="320"/>
      <c r="AK371" s="219"/>
      <c r="AL371" s="219"/>
      <c r="AM371" s="223"/>
      <c r="AN371" s="234"/>
      <c r="AO371" s="312"/>
      <c r="AP371" s="313"/>
      <c r="AQ371" s="313"/>
      <c r="AR371" s="313"/>
      <c r="AS371" s="313"/>
      <c r="AT371" s="313"/>
      <c r="AU371" s="313"/>
      <c r="AV371" s="313"/>
      <c r="AW371" s="313"/>
      <c r="AX371" s="313"/>
      <c r="AY371" s="313"/>
      <c r="AZ371" s="318"/>
      <c r="BA371" s="319"/>
      <c r="BB371" s="301"/>
      <c r="BC371" s="301"/>
      <c r="BD371" s="301"/>
      <c r="BE371" s="314"/>
    </row>
    <row r="372" spans="1:57" ht="46.5" customHeight="1" thickBot="1">
      <c r="A372" s="315">
        <v>13</v>
      </c>
      <c r="B372" s="131" t="s">
        <v>356</v>
      </c>
      <c r="C372" s="152" t="s">
        <v>357</v>
      </c>
      <c r="D372" s="154" t="s">
        <v>126</v>
      </c>
      <c r="E372" s="158" t="s">
        <v>358</v>
      </c>
      <c r="F372" s="154" t="s">
        <v>359</v>
      </c>
      <c r="G372" s="158" t="s">
        <v>129</v>
      </c>
      <c r="H372" s="25" t="s">
        <v>130</v>
      </c>
      <c r="I372" s="60" t="s">
        <v>131</v>
      </c>
      <c r="J372" s="238">
        <f>COUNTIF(I372:I397,[3]DATOS!$D$24)</f>
        <v>26</v>
      </c>
      <c r="K372" s="202" t="str">
        <f>+IF(AND(J372&lt;6,J372&gt;0),"Moderado",IF(AND(J372&lt;12,J372&gt;5),"Mayor",IF(AND(J372&lt;20,J372&gt;11),"Catastrófico","Responda las Preguntas de Impacto")))</f>
        <v>Responda las Preguntas de Impacto</v>
      </c>
      <c r="L372" s="152"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
      </c>
      <c r="M372" s="204"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197" t="s">
        <v>360</v>
      </c>
      <c r="O372" s="198" t="s">
        <v>133</v>
      </c>
      <c r="P372" s="23" t="s">
        <v>134</v>
      </c>
      <c r="Q372" s="19" t="s">
        <v>135</v>
      </c>
      <c r="R372" s="19">
        <f>+IFERROR(VLOOKUP(Q372,[13]DATOS!$E$2:$F$17,2,FALSE),"")</f>
        <v>15</v>
      </c>
      <c r="S372" s="199">
        <f>SUM(R372:R379)</f>
        <v>100</v>
      </c>
      <c r="T372" s="192" t="str">
        <f>+IF(AND(S372&lt;=100,S372&gt;=96),"Fuerte",IF(AND(S372&lt;=95,S372&gt;=86),"Moderado",IF(AND(S372&lt;=85,J372&gt;=0),"Débil"," ")))</f>
        <v>Fuerte</v>
      </c>
      <c r="U372" s="192" t="s">
        <v>136</v>
      </c>
      <c r="V372" s="192"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192">
        <f>IF(V372="Fuerte",100,IF(V372="Moderado",50,IF(V372="Débil",0)))</f>
        <v>100</v>
      </c>
      <c r="X372" s="161">
        <f>AVERAGE(W372:W397)</f>
        <v>100</v>
      </c>
      <c r="Y372" s="170" t="s">
        <v>248</v>
      </c>
      <c r="Z372" s="161" t="s">
        <v>190</v>
      </c>
      <c r="AA372" s="172" t="s">
        <v>361</v>
      </c>
      <c r="AB372" s="212" t="str">
        <f>+IF(X372=100,"Fuerte",IF(AND(X372&lt;=99,X372&gt;=50),"Moderado",IF(X372&lt;50,"Débil"," ")))</f>
        <v>Fuerte</v>
      </c>
      <c r="AC372" s="171" t="s">
        <v>140</v>
      </c>
      <c r="AD372" s="171" t="s">
        <v>140</v>
      </c>
      <c r="AE372" s="173"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152"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152" t="str">
        <f>K372</f>
        <v>Responda las Preguntas de Impacto</v>
      </c>
      <c r="AH372" s="152"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
      </c>
      <c r="AI372" s="180"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
      </c>
      <c r="AJ372" s="183" t="s">
        <v>362</v>
      </c>
      <c r="AK372" s="184">
        <v>43466</v>
      </c>
      <c r="AL372" s="163">
        <v>43830</v>
      </c>
      <c r="AM372" s="166" t="s">
        <v>248</v>
      </c>
      <c r="AN372" s="155" t="s">
        <v>363</v>
      </c>
      <c r="AO372" s="264"/>
      <c r="AP372" s="260"/>
      <c r="AQ372" s="260"/>
      <c r="AR372" s="260"/>
      <c r="AS372" s="260"/>
      <c r="AT372" s="260"/>
      <c r="AU372" s="260"/>
      <c r="AV372" s="260"/>
      <c r="AW372" s="260"/>
      <c r="AX372" s="260"/>
      <c r="AY372" s="260"/>
      <c r="AZ372" s="261"/>
      <c r="BA372" s="302"/>
      <c r="BB372" s="305"/>
      <c r="BC372" s="305"/>
      <c r="BD372" s="305"/>
      <c r="BE372" s="286"/>
    </row>
    <row r="373" spans="1:57" ht="30" customHeight="1" thickBot="1">
      <c r="A373" s="316"/>
      <c r="B373" s="132"/>
      <c r="C373" s="153"/>
      <c r="D373" s="155"/>
      <c r="E373" s="159"/>
      <c r="F373" s="155"/>
      <c r="G373" s="159"/>
      <c r="H373" s="21" t="s">
        <v>145</v>
      </c>
      <c r="I373" s="60" t="s">
        <v>131</v>
      </c>
      <c r="J373" s="239"/>
      <c r="K373" s="203"/>
      <c r="L373" s="153"/>
      <c r="M373" s="205"/>
      <c r="N373" s="194"/>
      <c r="O373" s="177"/>
      <c r="P373" s="23" t="s">
        <v>146</v>
      </c>
      <c r="Q373" s="19" t="s">
        <v>147</v>
      </c>
      <c r="R373" s="19">
        <f>+IFERROR(VLOOKUP(Q373,[13]DATOS!$E$2:$F$17,2,FALSE),"")</f>
        <v>15</v>
      </c>
      <c r="S373" s="200"/>
      <c r="T373" s="192"/>
      <c r="U373" s="192"/>
      <c r="V373" s="192"/>
      <c r="W373" s="192"/>
      <c r="X373" s="162"/>
      <c r="Y373" s="153"/>
      <c r="Z373" s="162"/>
      <c r="AA373" s="188"/>
      <c r="AB373" s="213"/>
      <c r="AC373" s="171"/>
      <c r="AD373" s="171"/>
      <c r="AE373" s="174"/>
      <c r="AF373" s="153"/>
      <c r="AG373" s="153"/>
      <c r="AH373" s="153"/>
      <c r="AI373" s="181"/>
      <c r="AJ373" s="183"/>
      <c r="AK373" s="164"/>
      <c r="AL373" s="164"/>
      <c r="AM373" s="167"/>
      <c r="AN373" s="155"/>
      <c r="AO373" s="265"/>
      <c r="AP373" s="162"/>
      <c r="AQ373" s="162"/>
      <c r="AR373" s="162"/>
      <c r="AS373" s="162"/>
      <c r="AT373" s="162"/>
      <c r="AU373" s="162"/>
      <c r="AV373" s="162"/>
      <c r="AW373" s="162"/>
      <c r="AX373" s="162"/>
      <c r="AY373" s="162"/>
      <c r="AZ373" s="262"/>
      <c r="BA373" s="303"/>
      <c r="BB373" s="306"/>
      <c r="BC373" s="306"/>
      <c r="BD373" s="306"/>
      <c r="BE373" s="287"/>
    </row>
    <row r="374" spans="1:57" ht="30" customHeight="1" thickBot="1">
      <c r="A374" s="316"/>
      <c r="B374" s="132"/>
      <c r="C374" s="153"/>
      <c r="D374" s="155"/>
      <c r="E374" s="159"/>
      <c r="F374" s="155"/>
      <c r="G374" s="159"/>
      <c r="H374" s="21" t="s">
        <v>148</v>
      </c>
      <c r="I374" s="60" t="s">
        <v>131</v>
      </c>
      <c r="J374" s="239"/>
      <c r="K374" s="203"/>
      <c r="L374" s="153"/>
      <c r="M374" s="205"/>
      <c r="N374" s="194"/>
      <c r="O374" s="177"/>
      <c r="P374" s="23" t="s">
        <v>149</v>
      </c>
      <c r="Q374" s="19" t="s">
        <v>150</v>
      </c>
      <c r="R374" s="19">
        <f>+IFERROR(VLOOKUP(Q374,[13]DATOS!$E$2:$F$17,2,FALSE),"")</f>
        <v>15</v>
      </c>
      <c r="S374" s="200"/>
      <c r="T374" s="192"/>
      <c r="U374" s="192"/>
      <c r="V374" s="192"/>
      <c r="W374" s="192"/>
      <c r="X374" s="162"/>
      <c r="Y374" s="153"/>
      <c r="Z374" s="162"/>
      <c r="AA374" s="188"/>
      <c r="AB374" s="213"/>
      <c r="AC374" s="171"/>
      <c r="AD374" s="171"/>
      <c r="AE374" s="174"/>
      <c r="AF374" s="153"/>
      <c r="AG374" s="153"/>
      <c r="AH374" s="153"/>
      <c r="AI374" s="181"/>
      <c r="AJ374" s="183"/>
      <c r="AK374" s="164"/>
      <c r="AL374" s="164"/>
      <c r="AM374" s="167"/>
      <c r="AN374" s="155"/>
      <c r="AO374" s="265"/>
      <c r="AP374" s="162"/>
      <c r="AQ374" s="162"/>
      <c r="AR374" s="162"/>
      <c r="AS374" s="162"/>
      <c r="AT374" s="162"/>
      <c r="AU374" s="162"/>
      <c r="AV374" s="162"/>
      <c r="AW374" s="162"/>
      <c r="AX374" s="162"/>
      <c r="AY374" s="162"/>
      <c r="AZ374" s="262"/>
      <c r="BA374" s="303"/>
      <c r="BB374" s="306"/>
      <c r="BC374" s="306"/>
      <c r="BD374" s="306"/>
      <c r="BE374" s="287"/>
    </row>
    <row r="375" spans="1:57" ht="30" customHeight="1" thickBot="1">
      <c r="A375" s="316"/>
      <c r="B375" s="132"/>
      <c r="C375" s="153"/>
      <c r="D375" s="155"/>
      <c r="E375" s="159"/>
      <c r="F375" s="155"/>
      <c r="G375" s="159"/>
      <c r="H375" s="21" t="s">
        <v>151</v>
      </c>
      <c r="I375" s="60" t="s">
        <v>131</v>
      </c>
      <c r="J375" s="239"/>
      <c r="K375" s="203"/>
      <c r="L375" s="153"/>
      <c r="M375" s="205"/>
      <c r="N375" s="194"/>
      <c r="O375" s="177"/>
      <c r="P375" s="23" t="s">
        <v>153</v>
      </c>
      <c r="Q375" s="19" t="s">
        <v>154</v>
      </c>
      <c r="R375" s="19">
        <f>+IFERROR(VLOOKUP(Q375,[13]DATOS!$E$2:$F$17,2,FALSE),"")</f>
        <v>15</v>
      </c>
      <c r="S375" s="200"/>
      <c r="T375" s="192"/>
      <c r="U375" s="192"/>
      <c r="V375" s="192"/>
      <c r="W375" s="192"/>
      <c r="X375" s="162"/>
      <c r="Y375" s="153"/>
      <c r="Z375" s="162"/>
      <c r="AA375" s="188"/>
      <c r="AB375" s="213"/>
      <c r="AC375" s="171"/>
      <c r="AD375" s="171"/>
      <c r="AE375" s="174"/>
      <c r="AF375" s="153"/>
      <c r="AG375" s="153"/>
      <c r="AH375" s="153"/>
      <c r="AI375" s="181"/>
      <c r="AJ375" s="183"/>
      <c r="AK375" s="164"/>
      <c r="AL375" s="164"/>
      <c r="AM375" s="167"/>
      <c r="AN375" s="155"/>
      <c r="AO375" s="265"/>
      <c r="AP375" s="162"/>
      <c r="AQ375" s="162"/>
      <c r="AR375" s="162"/>
      <c r="AS375" s="162"/>
      <c r="AT375" s="162"/>
      <c r="AU375" s="162"/>
      <c r="AV375" s="162"/>
      <c r="AW375" s="162"/>
      <c r="AX375" s="162"/>
      <c r="AY375" s="162"/>
      <c r="AZ375" s="262"/>
      <c r="BA375" s="303"/>
      <c r="BB375" s="306"/>
      <c r="BC375" s="306"/>
      <c r="BD375" s="306"/>
      <c r="BE375" s="287"/>
    </row>
    <row r="376" spans="1:57" ht="30" customHeight="1" thickBot="1">
      <c r="A376" s="316"/>
      <c r="B376" s="132"/>
      <c r="C376" s="153"/>
      <c r="D376" s="155"/>
      <c r="E376" s="159"/>
      <c r="F376" s="155"/>
      <c r="G376" s="159"/>
      <c r="H376" s="21" t="s">
        <v>155</v>
      </c>
      <c r="I376" s="60" t="s">
        <v>131</v>
      </c>
      <c r="J376" s="239"/>
      <c r="K376" s="203"/>
      <c r="L376" s="153"/>
      <c r="M376" s="205"/>
      <c r="N376" s="194"/>
      <c r="O376" s="177"/>
      <c r="P376" s="23" t="s">
        <v>156</v>
      </c>
      <c r="Q376" s="19" t="s">
        <v>157</v>
      </c>
      <c r="R376" s="19">
        <f>+IFERROR(VLOOKUP(Q376,[13]DATOS!$E$2:$F$17,2,FALSE),"")</f>
        <v>15</v>
      </c>
      <c r="S376" s="200"/>
      <c r="T376" s="192"/>
      <c r="U376" s="192"/>
      <c r="V376" s="192"/>
      <c r="W376" s="192"/>
      <c r="X376" s="162"/>
      <c r="Y376" s="153"/>
      <c r="Z376" s="162"/>
      <c r="AA376" s="188"/>
      <c r="AB376" s="213"/>
      <c r="AC376" s="171"/>
      <c r="AD376" s="171"/>
      <c r="AE376" s="174"/>
      <c r="AF376" s="153"/>
      <c r="AG376" s="153"/>
      <c r="AH376" s="153"/>
      <c r="AI376" s="181"/>
      <c r="AJ376" s="183"/>
      <c r="AK376" s="164"/>
      <c r="AL376" s="164"/>
      <c r="AM376" s="167"/>
      <c r="AN376" s="155"/>
      <c r="AO376" s="265"/>
      <c r="AP376" s="162"/>
      <c r="AQ376" s="162"/>
      <c r="AR376" s="162"/>
      <c r="AS376" s="162"/>
      <c r="AT376" s="162"/>
      <c r="AU376" s="162"/>
      <c r="AV376" s="162"/>
      <c r="AW376" s="162"/>
      <c r="AX376" s="162"/>
      <c r="AY376" s="162"/>
      <c r="AZ376" s="262"/>
      <c r="BA376" s="303"/>
      <c r="BB376" s="306"/>
      <c r="BC376" s="306"/>
      <c r="BD376" s="306"/>
      <c r="BE376" s="287"/>
    </row>
    <row r="377" spans="1:57" ht="30" customHeight="1" thickBot="1">
      <c r="A377" s="316"/>
      <c r="B377" s="132"/>
      <c r="C377" s="153"/>
      <c r="D377" s="155"/>
      <c r="E377" s="159"/>
      <c r="F377" s="155"/>
      <c r="G377" s="159"/>
      <c r="H377" s="21" t="s">
        <v>158</v>
      </c>
      <c r="I377" s="60" t="s">
        <v>131</v>
      </c>
      <c r="J377" s="239"/>
      <c r="K377" s="203"/>
      <c r="L377" s="153"/>
      <c r="M377" s="205"/>
      <c r="N377" s="194"/>
      <c r="O377" s="177"/>
      <c r="P377" s="24" t="s">
        <v>159</v>
      </c>
      <c r="Q377" s="19" t="s">
        <v>160</v>
      </c>
      <c r="R377" s="19">
        <f>+IFERROR(VLOOKUP(Q377,[13]DATOS!$E$2:$F$17,2,FALSE),"")</f>
        <v>15</v>
      </c>
      <c r="S377" s="200"/>
      <c r="T377" s="192"/>
      <c r="U377" s="192"/>
      <c r="V377" s="192"/>
      <c r="W377" s="192"/>
      <c r="X377" s="162"/>
      <c r="Y377" s="153"/>
      <c r="Z377" s="162"/>
      <c r="AA377" s="188"/>
      <c r="AB377" s="213"/>
      <c r="AC377" s="171"/>
      <c r="AD377" s="171"/>
      <c r="AE377" s="174"/>
      <c r="AF377" s="153"/>
      <c r="AG377" s="153"/>
      <c r="AH377" s="153"/>
      <c r="AI377" s="181"/>
      <c r="AJ377" s="183"/>
      <c r="AK377" s="164"/>
      <c r="AL377" s="164"/>
      <c r="AM377" s="167"/>
      <c r="AN377" s="155"/>
      <c r="AO377" s="265"/>
      <c r="AP377" s="162"/>
      <c r="AQ377" s="162"/>
      <c r="AR377" s="162"/>
      <c r="AS377" s="162"/>
      <c r="AT377" s="162"/>
      <c r="AU377" s="162"/>
      <c r="AV377" s="162"/>
      <c r="AW377" s="162"/>
      <c r="AX377" s="162"/>
      <c r="AY377" s="162"/>
      <c r="AZ377" s="262"/>
      <c r="BA377" s="303"/>
      <c r="BB377" s="306"/>
      <c r="BC377" s="306"/>
      <c r="BD377" s="306"/>
      <c r="BE377" s="287"/>
    </row>
    <row r="378" spans="1:57" ht="30" customHeight="1" thickBot="1">
      <c r="A378" s="316"/>
      <c r="B378" s="132"/>
      <c r="C378" s="153"/>
      <c r="D378" s="155"/>
      <c r="E378" s="159"/>
      <c r="F378" s="155"/>
      <c r="G378" s="159"/>
      <c r="H378" s="21" t="s">
        <v>161</v>
      </c>
      <c r="I378" s="60" t="s">
        <v>131</v>
      </c>
      <c r="J378" s="239"/>
      <c r="K378" s="203"/>
      <c r="L378" s="153"/>
      <c r="M378" s="205"/>
      <c r="N378" s="194"/>
      <c r="O378" s="177"/>
      <c r="P378" s="23" t="s">
        <v>162</v>
      </c>
      <c r="Q378" s="23" t="s">
        <v>163</v>
      </c>
      <c r="R378" s="23">
        <f>+IFERROR(VLOOKUP(Q378,[13]DATOS!$E$2:$F$17,2,FALSE),"")</f>
        <v>10</v>
      </c>
      <c r="S378" s="200"/>
      <c r="T378" s="192"/>
      <c r="U378" s="192"/>
      <c r="V378" s="192"/>
      <c r="W378" s="192"/>
      <c r="X378" s="162"/>
      <c r="Y378" s="153"/>
      <c r="Z378" s="162"/>
      <c r="AA378" s="188"/>
      <c r="AB378" s="213"/>
      <c r="AC378" s="171"/>
      <c r="AD378" s="171"/>
      <c r="AE378" s="174"/>
      <c r="AF378" s="153"/>
      <c r="AG378" s="153"/>
      <c r="AH378" s="153"/>
      <c r="AI378" s="181"/>
      <c r="AJ378" s="183"/>
      <c r="AK378" s="164"/>
      <c r="AL378" s="164"/>
      <c r="AM378" s="167"/>
      <c r="AN378" s="155"/>
      <c r="AO378" s="265"/>
      <c r="AP378" s="162"/>
      <c r="AQ378" s="162"/>
      <c r="AR378" s="162"/>
      <c r="AS378" s="162"/>
      <c r="AT378" s="162"/>
      <c r="AU378" s="162"/>
      <c r="AV378" s="162"/>
      <c r="AW378" s="162"/>
      <c r="AX378" s="162"/>
      <c r="AY378" s="162"/>
      <c r="AZ378" s="262"/>
      <c r="BA378" s="303"/>
      <c r="BB378" s="306"/>
      <c r="BC378" s="306"/>
      <c r="BD378" s="306"/>
      <c r="BE378" s="287"/>
    </row>
    <row r="379" spans="1:57" ht="72" customHeight="1" thickBot="1">
      <c r="A379" s="316"/>
      <c r="B379" s="132"/>
      <c r="C379" s="153"/>
      <c r="D379" s="155"/>
      <c r="E379" s="159"/>
      <c r="F379" s="155"/>
      <c r="G379" s="159"/>
      <c r="H379" s="21" t="s">
        <v>164</v>
      </c>
      <c r="I379" s="60" t="s">
        <v>131</v>
      </c>
      <c r="J379" s="239"/>
      <c r="K379" s="203"/>
      <c r="L379" s="153"/>
      <c r="M379" s="205"/>
      <c r="N379" s="194"/>
      <c r="O379" s="177"/>
      <c r="P379" s="22"/>
      <c r="Q379" s="22"/>
      <c r="R379" s="22"/>
      <c r="S379" s="201"/>
      <c r="T379" s="192"/>
      <c r="U379" s="192"/>
      <c r="V379" s="192"/>
      <c r="W379" s="192"/>
      <c r="X379" s="162"/>
      <c r="Y379" s="157"/>
      <c r="Z379" s="187"/>
      <c r="AA379" s="189"/>
      <c r="AB379" s="213"/>
      <c r="AC379" s="171"/>
      <c r="AD379" s="171"/>
      <c r="AE379" s="174"/>
      <c r="AF379" s="153"/>
      <c r="AG379" s="153"/>
      <c r="AH379" s="153"/>
      <c r="AI379" s="181"/>
      <c r="AJ379" s="183"/>
      <c r="AK379" s="165"/>
      <c r="AL379" s="165"/>
      <c r="AM379" s="168"/>
      <c r="AN379" s="155"/>
      <c r="AO379" s="266"/>
      <c r="AP379" s="187"/>
      <c r="AQ379" s="187"/>
      <c r="AR379" s="187"/>
      <c r="AS379" s="187"/>
      <c r="AT379" s="187"/>
      <c r="AU379" s="187"/>
      <c r="AV379" s="187"/>
      <c r="AW379" s="187"/>
      <c r="AX379" s="187"/>
      <c r="AY379" s="187"/>
      <c r="AZ379" s="263"/>
      <c r="BA379" s="304"/>
      <c r="BB379" s="307"/>
      <c r="BC379" s="307"/>
      <c r="BD379" s="307"/>
      <c r="BE379" s="288"/>
    </row>
    <row r="380" spans="1:57" ht="30" customHeight="1" thickBot="1">
      <c r="A380" s="316"/>
      <c r="B380" s="132"/>
      <c r="C380" s="153"/>
      <c r="D380" s="155"/>
      <c r="E380" s="159"/>
      <c r="F380" s="155"/>
      <c r="G380" s="159"/>
      <c r="H380" s="21" t="s">
        <v>165</v>
      </c>
      <c r="I380" s="60" t="s">
        <v>131</v>
      </c>
      <c r="J380" s="239"/>
      <c r="K380" s="203"/>
      <c r="L380" s="153"/>
      <c r="M380" s="205"/>
      <c r="N380" s="194" t="s">
        <v>364</v>
      </c>
      <c r="O380" s="152" t="s">
        <v>133</v>
      </c>
      <c r="P380" s="19" t="s">
        <v>134</v>
      </c>
      <c r="Q380" s="19" t="s">
        <v>135</v>
      </c>
      <c r="R380" s="19">
        <f>+IFERROR(VLOOKUP(Q380,[13]DATOS!$E$2:$F$17,2,FALSE),"")</f>
        <v>15</v>
      </c>
      <c r="S380" s="161">
        <f>SUM(R380:R389)</f>
        <v>100</v>
      </c>
      <c r="T380" s="161" t="str">
        <f>+IF(AND(S380&lt;=100,S380&gt;=96),"Fuerte",IF(AND(S380&lt;=95,S380&gt;=86),"Moderado",IF(AND(S380&lt;=85,J380&gt;=0),"Débil"," ")))</f>
        <v>Fuerte</v>
      </c>
      <c r="U380" s="161" t="s">
        <v>136</v>
      </c>
      <c r="V380" s="161"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161">
        <f>IF(V380="Fuerte",100,IF(V380="Moderado",50,IF(V380="Débil",0)))</f>
        <v>100</v>
      </c>
      <c r="X380" s="162"/>
      <c r="Y380" s="170" t="s">
        <v>248</v>
      </c>
      <c r="Z380" s="214" t="s">
        <v>197</v>
      </c>
      <c r="AA380" s="170" t="s">
        <v>249</v>
      </c>
      <c r="AB380" s="213"/>
      <c r="AC380" s="171"/>
      <c r="AD380" s="171"/>
      <c r="AE380" s="174"/>
      <c r="AF380" s="153"/>
      <c r="AG380" s="153"/>
      <c r="AH380" s="153"/>
      <c r="AI380" s="181"/>
      <c r="AJ380" s="183" t="s">
        <v>365</v>
      </c>
      <c r="AK380" s="176">
        <v>43466</v>
      </c>
      <c r="AL380" s="176">
        <v>43830</v>
      </c>
      <c r="AM380" s="177" t="s">
        <v>248</v>
      </c>
      <c r="AN380" s="155" t="s">
        <v>366</v>
      </c>
      <c r="AO380" s="292"/>
      <c r="AP380" s="192"/>
      <c r="AQ380" s="192"/>
      <c r="AR380" s="192"/>
      <c r="AS380" s="192"/>
      <c r="AT380" s="192"/>
      <c r="AU380" s="192"/>
      <c r="AV380" s="192"/>
      <c r="AW380" s="192"/>
      <c r="AX380" s="192"/>
      <c r="AY380" s="192"/>
      <c r="AZ380" s="283"/>
      <c r="BA380" s="284"/>
      <c r="BB380" s="285"/>
      <c r="BC380" s="285"/>
      <c r="BD380" s="285"/>
      <c r="BE380" s="282"/>
    </row>
    <row r="381" spans="1:57" ht="30" customHeight="1" thickBot="1">
      <c r="A381" s="316"/>
      <c r="B381" s="132"/>
      <c r="C381" s="153"/>
      <c r="D381" s="155"/>
      <c r="E381" s="159"/>
      <c r="F381" s="155"/>
      <c r="G381" s="159"/>
      <c r="H381" s="21" t="s">
        <v>166</v>
      </c>
      <c r="I381" s="60" t="s">
        <v>131</v>
      </c>
      <c r="J381" s="239"/>
      <c r="K381" s="203"/>
      <c r="L381" s="153"/>
      <c r="M381" s="205"/>
      <c r="N381" s="194"/>
      <c r="O381" s="153"/>
      <c r="P381" s="20" t="s">
        <v>146</v>
      </c>
      <c r="Q381" s="19" t="s">
        <v>147</v>
      </c>
      <c r="R381" s="19">
        <f>+IFERROR(VLOOKUP(Q381,[13]DATOS!$E$2:$F$17,2,FALSE),"")</f>
        <v>15</v>
      </c>
      <c r="S381" s="162"/>
      <c r="T381" s="162"/>
      <c r="U381" s="162"/>
      <c r="V381" s="162"/>
      <c r="W381" s="162"/>
      <c r="X381" s="162"/>
      <c r="Y381" s="153"/>
      <c r="Z381" s="162"/>
      <c r="AA381" s="153"/>
      <c r="AB381" s="213"/>
      <c r="AC381" s="171"/>
      <c r="AD381" s="171"/>
      <c r="AE381" s="174"/>
      <c r="AF381" s="153"/>
      <c r="AG381" s="153"/>
      <c r="AH381" s="153"/>
      <c r="AI381" s="181"/>
      <c r="AJ381" s="183"/>
      <c r="AK381" s="176"/>
      <c r="AL381" s="176"/>
      <c r="AM381" s="177"/>
      <c r="AN381" s="155"/>
      <c r="AO381" s="292"/>
      <c r="AP381" s="192"/>
      <c r="AQ381" s="192"/>
      <c r="AR381" s="192"/>
      <c r="AS381" s="192"/>
      <c r="AT381" s="192"/>
      <c r="AU381" s="192"/>
      <c r="AV381" s="192"/>
      <c r="AW381" s="192"/>
      <c r="AX381" s="192"/>
      <c r="AY381" s="192"/>
      <c r="AZ381" s="283"/>
      <c r="BA381" s="284"/>
      <c r="BB381" s="285"/>
      <c r="BC381" s="285"/>
      <c r="BD381" s="285"/>
      <c r="BE381" s="282"/>
    </row>
    <row r="382" spans="1:57" ht="30" customHeight="1" thickBot="1">
      <c r="A382" s="316"/>
      <c r="B382" s="132"/>
      <c r="C382" s="153"/>
      <c r="D382" s="155"/>
      <c r="E382" s="159"/>
      <c r="F382" s="155"/>
      <c r="G382" s="159"/>
      <c r="H382" s="21" t="s">
        <v>167</v>
      </c>
      <c r="I382" s="60" t="s">
        <v>131</v>
      </c>
      <c r="J382" s="239"/>
      <c r="K382" s="203"/>
      <c r="L382" s="153"/>
      <c r="M382" s="205"/>
      <c r="N382" s="194"/>
      <c r="O382" s="153"/>
      <c r="P382" s="20" t="s">
        <v>149</v>
      </c>
      <c r="Q382" s="19" t="s">
        <v>150</v>
      </c>
      <c r="R382" s="19">
        <f>+IFERROR(VLOOKUP(Q382,[13]DATOS!$E$2:$F$17,2,FALSE),"")</f>
        <v>15</v>
      </c>
      <c r="S382" s="162"/>
      <c r="T382" s="162"/>
      <c r="U382" s="162"/>
      <c r="V382" s="162"/>
      <c r="W382" s="162"/>
      <c r="X382" s="162"/>
      <c r="Y382" s="153"/>
      <c r="Z382" s="162"/>
      <c r="AA382" s="153"/>
      <c r="AB382" s="213"/>
      <c r="AC382" s="171"/>
      <c r="AD382" s="171"/>
      <c r="AE382" s="174"/>
      <c r="AF382" s="153"/>
      <c r="AG382" s="153"/>
      <c r="AH382" s="153"/>
      <c r="AI382" s="181"/>
      <c r="AJ382" s="183"/>
      <c r="AK382" s="176"/>
      <c r="AL382" s="176"/>
      <c r="AM382" s="177"/>
      <c r="AN382" s="155"/>
      <c r="AO382" s="292"/>
      <c r="AP382" s="192"/>
      <c r="AQ382" s="192"/>
      <c r="AR382" s="192"/>
      <c r="AS382" s="192"/>
      <c r="AT382" s="192"/>
      <c r="AU382" s="192"/>
      <c r="AV382" s="192"/>
      <c r="AW382" s="192"/>
      <c r="AX382" s="192"/>
      <c r="AY382" s="192"/>
      <c r="AZ382" s="283"/>
      <c r="BA382" s="284"/>
      <c r="BB382" s="285"/>
      <c r="BC382" s="285"/>
      <c r="BD382" s="285"/>
      <c r="BE382" s="282"/>
    </row>
    <row r="383" spans="1:57" ht="30" customHeight="1" thickBot="1">
      <c r="A383" s="316"/>
      <c r="B383" s="132"/>
      <c r="C383" s="153"/>
      <c r="D383" s="155"/>
      <c r="E383" s="159"/>
      <c r="F383" s="155"/>
      <c r="G383" s="159"/>
      <c r="H383" s="21" t="s">
        <v>168</v>
      </c>
      <c r="I383" s="60" t="s">
        <v>131</v>
      </c>
      <c r="J383" s="239"/>
      <c r="K383" s="203"/>
      <c r="L383" s="153"/>
      <c r="M383" s="205"/>
      <c r="N383" s="194"/>
      <c r="O383" s="153"/>
      <c r="P383" s="20" t="s">
        <v>153</v>
      </c>
      <c r="Q383" s="19" t="s">
        <v>154</v>
      </c>
      <c r="R383" s="19">
        <f>+IFERROR(VLOOKUP(Q383,[13]DATOS!$E$2:$F$17,2,FALSE),"")</f>
        <v>15</v>
      </c>
      <c r="S383" s="162"/>
      <c r="T383" s="162"/>
      <c r="U383" s="162"/>
      <c r="V383" s="162"/>
      <c r="W383" s="162"/>
      <c r="X383" s="162"/>
      <c r="Y383" s="153"/>
      <c r="Z383" s="162"/>
      <c r="AA383" s="153"/>
      <c r="AB383" s="213"/>
      <c r="AC383" s="171"/>
      <c r="AD383" s="171"/>
      <c r="AE383" s="174"/>
      <c r="AF383" s="153"/>
      <c r="AG383" s="153"/>
      <c r="AH383" s="153"/>
      <c r="AI383" s="181"/>
      <c r="AJ383" s="183"/>
      <c r="AK383" s="176"/>
      <c r="AL383" s="176"/>
      <c r="AM383" s="177"/>
      <c r="AN383" s="155"/>
      <c r="AO383" s="292"/>
      <c r="AP383" s="192"/>
      <c r="AQ383" s="192"/>
      <c r="AR383" s="192"/>
      <c r="AS383" s="192"/>
      <c r="AT383" s="192"/>
      <c r="AU383" s="192"/>
      <c r="AV383" s="192"/>
      <c r="AW383" s="192"/>
      <c r="AX383" s="192"/>
      <c r="AY383" s="192"/>
      <c r="AZ383" s="283"/>
      <c r="BA383" s="284"/>
      <c r="BB383" s="285"/>
      <c r="BC383" s="285"/>
      <c r="BD383" s="285"/>
      <c r="BE383" s="282"/>
    </row>
    <row r="384" spans="1:57" ht="18.75" customHeight="1" thickBot="1">
      <c r="A384" s="316"/>
      <c r="B384" s="132"/>
      <c r="C384" s="153"/>
      <c r="D384" s="155"/>
      <c r="E384" s="159"/>
      <c r="F384" s="155"/>
      <c r="G384" s="159"/>
      <c r="H384" s="195" t="s">
        <v>169</v>
      </c>
      <c r="I384" s="60" t="s">
        <v>131</v>
      </c>
      <c r="J384" s="239"/>
      <c r="K384" s="203"/>
      <c r="L384" s="153"/>
      <c r="M384" s="205"/>
      <c r="N384" s="194"/>
      <c r="O384" s="153"/>
      <c r="P384" s="20" t="s">
        <v>156</v>
      </c>
      <c r="Q384" s="19" t="s">
        <v>157</v>
      </c>
      <c r="R384" s="19">
        <f>+IFERROR(VLOOKUP(Q384,[13]DATOS!$E$2:$F$17,2,FALSE),"")</f>
        <v>15</v>
      </c>
      <c r="S384" s="162"/>
      <c r="T384" s="162"/>
      <c r="U384" s="162"/>
      <c r="V384" s="162"/>
      <c r="W384" s="162"/>
      <c r="X384" s="162"/>
      <c r="Y384" s="153"/>
      <c r="Z384" s="162"/>
      <c r="AA384" s="153"/>
      <c r="AB384" s="213"/>
      <c r="AC384" s="171"/>
      <c r="AD384" s="171"/>
      <c r="AE384" s="174"/>
      <c r="AF384" s="153"/>
      <c r="AG384" s="153"/>
      <c r="AH384" s="153"/>
      <c r="AI384" s="181"/>
      <c r="AJ384" s="183"/>
      <c r="AK384" s="176"/>
      <c r="AL384" s="176"/>
      <c r="AM384" s="177"/>
      <c r="AN384" s="155"/>
      <c r="AO384" s="292"/>
      <c r="AP384" s="192"/>
      <c r="AQ384" s="192"/>
      <c r="AR384" s="192"/>
      <c r="AS384" s="192"/>
      <c r="AT384" s="192"/>
      <c r="AU384" s="192"/>
      <c r="AV384" s="192"/>
      <c r="AW384" s="192"/>
      <c r="AX384" s="192"/>
      <c r="AY384" s="192"/>
      <c r="AZ384" s="283"/>
      <c r="BA384" s="284"/>
      <c r="BB384" s="285"/>
      <c r="BC384" s="285"/>
      <c r="BD384" s="285"/>
      <c r="BE384" s="282"/>
    </row>
    <row r="385" spans="1:57" ht="45.75" customHeight="1" thickBot="1">
      <c r="A385" s="316"/>
      <c r="B385" s="132"/>
      <c r="C385" s="153"/>
      <c r="D385" s="155"/>
      <c r="E385" s="159"/>
      <c r="F385" s="155"/>
      <c r="G385" s="159"/>
      <c r="H385" s="195"/>
      <c r="I385" s="60" t="s">
        <v>131</v>
      </c>
      <c r="J385" s="239"/>
      <c r="K385" s="203"/>
      <c r="L385" s="153"/>
      <c r="M385" s="205"/>
      <c r="N385" s="194"/>
      <c r="O385" s="153"/>
      <c r="P385" s="20" t="s">
        <v>159</v>
      </c>
      <c r="Q385" s="19" t="s">
        <v>160</v>
      </c>
      <c r="R385" s="19">
        <f>+IFERROR(VLOOKUP(Q385,[13]DATOS!$E$2:$F$17,2,FALSE),"")</f>
        <v>15</v>
      </c>
      <c r="S385" s="162"/>
      <c r="T385" s="162"/>
      <c r="U385" s="162"/>
      <c r="V385" s="162"/>
      <c r="W385" s="162"/>
      <c r="X385" s="162"/>
      <c r="Y385" s="153"/>
      <c r="Z385" s="162"/>
      <c r="AA385" s="153"/>
      <c r="AB385" s="213"/>
      <c r="AC385" s="171"/>
      <c r="AD385" s="171"/>
      <c r="AE385" s="174"/>
      <c r="AF385" s="153"/>
      <c r="AG385" s="153"/>
      <c r="AH385" s="153"/>
      <c r="AI385" s="181"/>
      <c r="AJ385" s="183"/>
      <c r="AK385" s="176"/>
      <c r="AL385" s="176"/>
      <c r="AM385" s="177"/>
      <c r="AN385" s="155"/>
      <c r="AO385" s="292"/>
      <c r="AP385" s="192"/>
      <c r="AQ385" s="192"/>
      <c r="AR385" s="192"/>
      <c r="AS385" s="192"/>
      <c r="AT385" s="192"/>
      <c r="AU385" s="192"/>
      <c r="AV385" s="192"/>
      <c r="AW385" s="192"/>
      <c r="AX385" s="192"/>
      <c r="AY385" s="192"/>
      <c r="AZ385" s="283"/>
      <c r="BA385" s="284"/>
      <c r="BB385" s="285"/>
      <c r="BC385" s="285"/>
      <c r="BD385" s="285"/>
      <c r="BE385" s="282"/>
    </row>
    <row r="386" spans="1:57" ht="174" customHeight="1" thickBot="1">
      <c r="A386" s="316"/>
      <c r="B386" s="132"/>
      <c r="C386" s="153"/>
      <c r="D386" s="155"/>
      <c r="E386" s="159"/>
      <c r="F386" s="155"/>
      <c r="G386" s="159"/>
      <c r="H386" s="178" t="s">
        <v>170</v>
      </c>
      <c r="I386" s="60" t="s">
        <v>131</v>
      </c>
      <c r="J386" s="239"/>
      <c r="K386" s="203"/>
      <c r="L386" s="153"/>
      <c r="M386" s="205"/>
      <c r="N386" s="194"/>
      <c r="O386" s="153"/>
      <c r="P386" s="20" t="s">
        <v>162</v>
      </c>
      <c r="Q386" s="23" t="s">
        <v>163</v>
      </c>
      <c r="R386" s="19">
        <f>+IFERROR(VLOOKUP(Q386,[13]DATOS!$E$2:$F$17,2,FALSE),"")</f>
        <v>10</v>
      </c>
      <c r="S386" s="162"/>
      <c r="T386" s="162"/>
      <c r="U386" s="162"/>
      <c r="V386" s="162"/>
      <c r="W386" s="162"/>
      <c r="X386" s="162"/>
      <c r="Y386" s="153"/>
      <c r="Z386" s="162"/>
      <c r="AA386" s="153"/>
      <c r="AB386" s="213"/>
      <c r="AC386" s="171"/>
      <c r="AD386" s="171"/>
      <c r="AE386" s="174"/>
      <c r="AF386" s="153"/>
      <c r="AG386" s="153"/>
      <c r="AH386" s="153"/>
      <c r="AI386" s="181"/>
      <c r="AJ386" s="183"/>
      <c r="AK386" s="176"/>
      <c r="AL386" s="176"/>
      <c r="AM386" s="177"/>
      <c r="AN386" s="155"/>
      <c r="AO386" s="292"/>
      <c r="AP386" s="192"/>
      <c r="AQ386" s="192"/>
      <c r="AR386" s="192"/>
      <c r="AS386" s="192"/>
      <c r="AT386" s="192"/>
      <c r="AU386" s="192"/>
      <c r="AV386" s="192"/>
      <c r="AW386" s="192"/>
      <c r="AX386" s="192"/>
      <c r="AY386" s="192"/>
      <c r="AZ386" s="283"/>
      <c r="BA386" s="284"/>
      <c r="BB386" s="285"/>
      <c r="BC386" s="285"/>
      <c r="BD386" s="285"/>
      <c r="BE386" s="282"/>
    </row>
    <row r="387" spans="1:57" ht="26.25" customHeight="1" thickBot="1">
      <c r="A387" s="316"/>
      <c r="B387" s="132"/>
      <c r="C387" s="153"/>
      <c r="D387" s="155"/>
      <c r="E387" s="159"/>
      <c r="F387" s="155"/>
      <c r="G387" s="159"/>
      <c r="H387" s="179"/>
      <c r="I387" s="60" t="s">
        <v>131</v>
      </c>
      <c r="J387" s="239"/>
      <c r="K387" s="203"/>
      <c r="L387" s="153"/>
      <c r="M387" s="205"/>
      <c r="N387" s="159"/>
      <c r="O387" s="153"/>
      <c r="P387" s="161"/>
      <c r="Q387" s="161"/>
      <c r="R387" s="161"/>
      <c r="S387" s="162"/>
      <c r="T387" s="162"/>
      <c r="U387" s="162"/>
      <c r="V387" s="162"/>
      <c r="W387" s="162"/>
      <c r="X387" s="162"/>
      <c r="Y387" s="153"/>
      <c r="Z387" s="162"/>
      <c r="AA387" s="153"/>
      <c r="AB387" s="213"/>
      <c r="AC387" s="171"/>
      <c r="AD387" s="171"/>
      <c r="AE387" s="174"/>
      <c r="AF387" s="153"/>
      <c r="AG387" s="153"/>
      <c r="AH387" s="153"/>
      <c r="AI387" s="182"/>
      <c r="AJ387" s="215" t="s">
        <v>367</v>
      </c>
      <c r="AK387" s="217" t="s">
        <v>224</v>
      </c>
      <c r="AL387" s="217" t="s">
        <v>225</v>
      </c>
      <c r="AM387" s="170" t="s">
        <v>248</v>
      </c>
      <c r="AN387" s="262"/>
      <c r="AO387" s="292"/>
      <c r="AP387" s="192"/>
      <c r="AQ387" s="192"/>
      <c r="AR387" s="192"/>
      <c r="AS387" s="192"/>
      <c r="AT387" s="192"/>
      <c r="AU387" s="192"/>
      <c r="AV387" s="192"/>
      <c r="AW387" s="192"/>
      <c r="AX387" s="192"/>
      <c r="AY387" s="192"/>
      <c r="AZ387" s="283"/>
      <c r="BA387" s="284"/>
      <c r="BB387" s="285"/>
      <c r="BC387" s="285"/>
      <c r="BD387" s="285"/>
      <c r="BE387" s="282"/>
    </row>
    <row r="388" spans="1:57" ht="18.75" customHeight="1" thickBot="1">
      <c r="A388" s="316"/>
      <c r="B388" s="132"/>
      <c r="C388" s="153"/>
      <c r="D388" s="155"/>
      <c r="E388" s="159"/>
      <c r="F388" s="155"/>
      <c r="G388" s="159"/>
      <c r="H388" s="195" t="s">
        <v>171</v>
      </c>
      <c r="I388" s="60" t="s">
        <v>131</v>
      </c>
      <c r="J388" s="239"/>
      <c r="K388" s="203"/>
      <c r="L388" s="153"/>
      <c r="M388" s="205"/>
      <c r="N388" s="159"/>
      <c r="O388" s="153"/>
      <c r="P388" s="162"/>
      <c r="Q388" s="162"/>
      <c r="R388" s="162"/>
      <c r="S388" s="162"/>
      <c r="T388" s="162"/>
      <c r="U388" s="162"/>
      <c r="V388" s="162"/>
      <c r="W388" s="162"/>
      <c r="X388" s="162"/>
      <c r="Y388" s="153"/>
      <c r="Z388" s="162"/>
      <c r="AA388" s="153"/>
      <c r="AB388" s="213"/>
      <c r="AC388" s="171"/>
      <c r="AD388" s="171"/>
      <c r="AE388" s="174"/>
      <c r="AF388" s="153"/>
      <c r="AG388" s="153"/>
      <c r="AH388" s="153"/>
      <c r="AI388" s="182"/>
      <c r="AJ388" s="216"/>
      <c r="AK388" s="218"/>
      <c r="AL388" s="218"/>
      <c r="AM388" s="153"/>
      <c r="AN388" s="262"/>
      <c r="AO388" s="292"/>
      <c r="AP388" s="192"/>
      <c r="AQ388" s="192"/>
      <c r="AR388" s="192"/>
      <c r="AS388" s="192"/>
      <c r="AT388" s="192"/>
      <c r="AU388" s="192"/>
      <c r="AV388" s="192"/>
      <c r="AW388" s="192"/>
      <c r="AX388" s="192"/>
      <c r="AY388" s="192"/>
      <c r="AZ388" s="283"/>
      <c r="BA388" s="284"/>
      <c r="BB388" s="285"/>
      <c r="BC388" s="285"/>
      <c r="BD388" s="285"/>
      <c r="BE388" s="282"/>
    </row>
    <row r="389" spans="1:57" ht="9.75" customHeight="1" thickBot="1">
      <c r="A389" s="316"/>
      <c r="B389" s="132"/>
      <c r="C389" s="153"/>
      <c r="D389" s="155"/>
      <c r="E389" s="159"/>
      <c r="F389" s="155"/>
      <c r="G389" s="159"/>
      <c r="H389" s="195"/>
      <c r="I389" s="60" t="s">
        <v>131</v>
      </c>
      <c r="J389" s="239"/>
      <c r="K389" s="203"/>
      <c r="L389" s="153"/>
      <c r="M389" s="205"/>
      <c r="N389" s="159"/>
      <c r="O389" s="153"/>
      <c r="P389" s="162"/>
      <c r="Q389" s="162"/>
      <c r="R389" s="162"/>
      <c r="S389" s="162"/>
      <c r="T389" s="162"/>
      <c r="U389" s="162"/>
      <c r="V389" s="162"/>
      <c r="W389" s="162"/>
      <c r="X389" s="162"/>
      <c r="Y389" s="153"/>
      <c r="Z389" s="162"/>
      <c r="AA389" s="153"/>
      <c r="AB389" s="213"/>
      <c r="AC389" s="171"/>
      <c r="AD389" s="171"/>
      <c r="AE389" s="174"/>
      <c r="AF389" s="153"/>
      <c r="AG389" s="153"/>
      <c r="AH389" s="153"/>
      <c r="AI389" s="182"/>
      <c r="AJ389" s="216"/>
      <c r="AK389" s="218"/>
      <c r="AL389" s="218"/>
      <c r="AM389" s="153"/>
      <c r="AN389" s="262"/>
      <c r="AO389" s="292"/>
      <c r="AP389" s="192"/>
      <c r="AQ389" s="192"/>
      <c r="AR389" s="192"/>
      <c r="AS389" s="192"/>
      <c r="AT389" s="192"/>
      <c r="AU389" s="192"/>
      <c r="AV389" s="192"/>
      <c r="AW389" s="192"/>
      <c r="AX389" s="192"/>
      <c r="AY389" s="192"/>
      <c r="AZ389" s="283"/>
      <c r="BA389" s="284"/>
      <c r="BB389" s="285"/>
      <c r="BC389" s="285"/>
      <c r="BD389" s="285"/>
      <c r="BE389" s="282"/>
    </row>
    <row r="390" spans="1:57" ht="18.75" customHeight="1" thickBot="1">
      <c r="A390" s="316"/>
      <c r="B390" s="132"/>
      <c r="C390" s="153"/>
      <c r="D390" s="155"/>
      <c r="E390" s="159"/>
      <c r="F390" s="155"/>
      <c r="G390" s="159"/>
      <c r="H390" s="195" t="s">
        <v>172</v>
      </c>
      <c r="I390" s="60" t="s">
        <v>131</v>
      </c>
      <c r="J390" s="239"/>
      <c r="K390" s="203"/>
      <c r="L390" s="153"/>
      <c r="M390" s="205"/>
      <c r="N390" s="159"/>
      <c r="O390" s="153"/>
      <c r="P390" s="162"/>
      <c r="Q390" s="162"/>
      <c r="R390" s="162"/>
      <c r="S390" s="162"/>
      <c r="T390" s="162"/>
      <c r="U390" s="162"/>
      <c r="V390" s="162"/>
      <c r="W390" s="162"/>
      <c r="X390" s="162"/>
      <c r="Y390" s="153"/>
      <c r="Z390" s="162"/>
      <c r="AA390" s="153"/>
      <c r="AB390" s="213"/>
      <c r="AC390" s="171"/>
      <c r="AD390" s="171"/>
      <c r="AE390" s="174"/>
      <c r="AF390" s="153"/>
      <c r="AG390" s="153"/>
      <c r="AH390" s="153"/>
      <c r="AI390" s="182"/>
      <c r="AJ390" s="216"/>
      <c r="AK390" s="218"/>
      <c r="AL390" s="218"/>
      <c r="AM390" s="153"/>
      <c r="AN390" s="262"/>
      <c r="AO390" s="292"/>
      <c r="AP390" s="192"/>
      <c r="AQ390" s="192"/>
      <c r="AR390" s="192"/>
      <c r="AS390" s="192"/>
      <c r="AT390" s="192"/>
      <c r="AU390" s="192"/>
      <c r="AV390" s="192"/>
      <c r="AW390" s="192"/>
      <c r="AX390" s="192"/>
      <c r="AY390" s="192"/>
      <c r="AZ390" s="283"/>
      <c r="BA390" s="284"/>
      <c r="BB390" s="285"/>
      <c r="BC390" s="285"/>
      <c r="BD390" s="285"/>
      <c r="BE390" s="282"/>
    </row>
    <row r="391" spans="1:57" ht="12.75" customHeight="1" thickBot="1">
      <c r="A391" s="316"/>
      <c r="B391" s="132"/>
      <c r="C391" s="153"/>
      <c r="D391" s="155"/>
      <c r="E391" s="159"/>
      <c r="F391" s="155"/>
      <c r="G391" s="159"/>
      <c r="H391" s="195"/>
      <c r="I391" s="60" t="s">
        <v>131</v>
      </c>
      <c r="J391" s="239"/>
      <c r="K391" s="203"/>
      <c r="L391" s="153"/>
      <c r="M391" s="205"/>
      <c r="N391" s="159"/>
      <c r="O391" s="153"/>
      <c r="P391" s="162"/>
      <c r="Q391" s="162"/>
      <c r="R391" s="162"/>
      <c r="S391" s="162"/>
      <c r="T391" s="162"/>
      <c r="U391" s="162"/>
      <c r="V391" s="162"/>
      <c r="W391" s="162"/>
      <c r="X391" s="162"/>
      <c r="Y391" s="153"/>
      <c r="Z391" s="162"/>
      <c r="AA391" s="153"/>
      <c r="AB391" s="213"/>
      <c r="AC391" s="171"/>
      <c r="AD391" s="171"/>
      <c r="AE391" s="174"/>
      <c r="AF391" s="153"/>
      <c r="AG391" s="153"/>
      <c r="AH391" s="153"/>
      <c r="AI391" s="182"/>
      <c r="AJ391" s="216"/>
      <c r="AK391" s="218"/>
      <c r="AL391" s="218"/>
      <c r="AM391" s="153"/>
      <c r="AN391" s="262"/>
      <c r="AO391" s="292"/>
      <c r="AP391" s="192"/>
      <c r="AQ391" s="192"/>
      <c r="AR391" s="192"/>
      <c r="AS391" s="192"/>
      <c r="AT391" s="192"/>
      <c r="AU391" s="192"/>
      <c r="AV391" s="192"/>
      <c r="AW391" s="192"/>
      <c r="AX391" s="192"/>
      <c r="AY391" s="192"/>
      <c r="AZ391" s="283"/>
      <c r="BA391" s="284"/>
      <c r="BB391" s="285"/>
      <c r="BC391" s="285"/>
      <c r="BD391" s="285"/>
      <c r="BE391" s="282"/>
    </row>
    <row r="392" spans="1:57" ht="18.75" customHeight="1" thickBot="1">
      <c r="A392" s="316"/>
      <c r="B392" s="132"/>
      <c r="C392" s="153"/>
      <c r="D392" s="155"/>
      <c r="E392" s="159"/>
      <c r="F392" s="155"/>
      <c r="G392" s="159"/>
      <c r="H392" s="195" t="s">
        <v>173</v>
      </c>
      <c r="I392" s="60" t="s">
        <v>131</v>
      </c>
      <c r="J392" s="239"/>
      <c r="K392" s="203"/>
      <c r="L392" s="153"/>
      <c r="M392" s="205"/>
      <c r="N392" s="159"/>
      <c r="O392" s="153"/>
      <c r="P392" s="162"/>
      <c r="Q392" s="162"/>
      <c r="R392" s="162"/>
      <c r="S392" s="162"/>
      <c r="T392" s="162"/>
      <c r="U392" s="162"/>
      <c r="V392" s="162"/>
      <c r="W392" s="162"/>
      <c r="X392" s="162"/>
      <c r="Y392" s="153"/>
      <c r="Z392" s="162"/>
      <c r="AA392" s="153"/>
      <c r="AB392" s="213"/>
      <c r="AC392" s="171"/>
      <c r="AD392" s="171"/>
      <c r="AE392" s="174"/>
      <c r="AF392" s="153"/>
      <c r="AG392" s="153"/>
      <c r="AH392" s="153"/>
      <c r="AI392" s="182"/>
      <c r="AJ392" s="216"/>
      <c r="AK392" s="218"/>
      <c r="AL392" s="218"/>
      <c r="AM392" s="153"/>
      <c r="AN392" s="262"/>
      <c r="AO392" s="292"/>
      <c r="AP392" s="192"/>
      <c r="AQ392" s="192"/>
      <c r="AR392" s="192"/>
      <c r="AS392" s="192"/>
      <c r="AT392" s="192"/>
      <c r="AU392" s="192"/>
      <c r="AV392" s="192"/>
      <c r="AW392" s="192"/>
      <c r="AX392" s="192"/>
      <c r="AY392" s="192"/>
      <c r="AZ392" s="283"/>
      <c r="BA392" s="284"/>
      <c r="BB392" s="285"/>
      <c r="BC392" s="285"/>
      <c r="BD392" s="285"/>
      <c r="BE392" s="282"/>
    </row>
    <row r="393" spans="1:57" ht="12.75" customHeight="1" thickBot="1">
      <c r="A393" s="316"/>
      <c r="B393" s="132"/>
      <c r="C393" s="153"/>
      <c r="D393" s="155"/>
      <c r="E393" s="159"/>
      <c r="F393" s="155"/>
      <c r="G393" s="159"/>
      <c r="H393" s="195"/>
      <c r="I393" s="60" t="s">
        <v>131</v>
      </c>
      <c r="J393" s="239"/>
      <c r="K393" s="203"/>
      <c r="L393" s="153"/>
      <c r="M393" s="205"/>
      <c r="N393" s="159"/>
      <c r="O393" s="153"/>
      <c r="P393" s="162"/>
      <c r="Q393" s="162"/>
      <c r="R393" s="162"/>
      <c r="S393" s="162"/>
      <c r="T393" s="162"/>
      <c r="U393" s="162"/>
      <c r="V393" s="162"/>
      <c r="W393" s="162"/>
      <c r="X393" s="162"/>
      <c r="Y393" s="153"/>
      <c r="Z393" s="162"/>
      <c r="AA393" s="153"/>
      <c r="AB393" s="213"/>
      <c r="AC393" s="171"/>
      <c r="AD393" s="171"/>
      <c r="AE393" s="174"/>
      <c r="AF393" s="153"/>
      <c r="AG393" s="153"/>
      <c r="AH393" s="153"/>
      <c r="AI393" s="182"/>
      <c r="AJ393" s="216"/>
      <c r="AK393" s="218"/>
      <c r="AL393" s="218"/>
      <c r="AM393" s="153"/>
      <c r="AN393" s="262"/>
      <c r="AO393" s="292"/>
      <c r="AP393" s="192"/>
      <c r="AQ393" s="192"/>
      <c r="AR393" s="192"/>
      <c r="AS393" s="192"/>
      <c r="AT393" s="192"/>
      <c r="AU393" s="192"/>
      <c r="AV393" s="192"/>
      <c r="AW393" s="192"/>
      <c r="AX393" s="192"/>
      <c r="AY393" s="192"/>
      <c r="AZ393" s="283"/>
      <c r="BA393" s="284"/>
      <c r="BB393" s="285"/>
      <c r="BC393" s="285"/>
      <c r="BD393" s="285"/>
      <c r="BE393" s="282"/>
    </row>
    <row r="394" spans="1:57" ht="14.25" customHeight="1" thickBot="1">
      <c r="A394" s="316"/>
      <c r="B394" s="132"/>
      <c r="C394" s="153"/>
      <c r="D394" s="155"/>
      <c r="E394" s="159"/>
      <c r="F394" s="155"/>
      <c r="G394" s="159"/>
      <c r="H394" s="178" t="s">
        <v>174</v>
      </c>
      <c r="I394" s="60" t="s">
        <v>131</v>
      </c>
      <c r="J394" s="239"/>
      <c r="K394" s="203"/>
      <c r="L394" s="153"/>
      <c r="M394" s="205"/>
      <c r="N394" s="159"/>
      <c r="O394" s="153"/>
      <c r="P394" s="162"/>
      <c r="Q394" s="162"/>
      <c r="R394" s="162"/>
      <c r="S394" s="162"/>
      <c r="T394" s="162"/>
      <c r="U394" s="162"/>
      <c r="V394" s="162"/>
      <c r="W394" s="162"/>
      <c r="X394" s="162"/>
      <c r="Y394" s="153"/>
      <c r="Z394" s="162"/>
      <c r="AA394" s="153"/>
      <c r="AB394" s="213"/>
      <c r="AC394" s="171"/>
      <c r="AD394" s="171"/>
      <c r="AE394" s="174"/>
      <c r="AF394" s="153"/>
      <c r="AG394" s="153"/>
      <c r="AH394" s="153"/>
      <c r="AI394" s="182"/>
      <c r="AJ394" s="216"/>
      <c r="AK394" s="218"/>
      <c r="AL394" s="218"/>
      <c r="AM394" s="153"/>
      <c r="AN394" s="262"/>
      <c r="AO394" s="292"/>
      <c r="AP394" s="192"/>
      <c r="AQ394" s="192"/>
      <c r="AR394" s="192"/>
      <c r="AS394" s="192"/>
      <c r="AT394" s="192"/>
      <c r="AU394" s="192"/>
      <c r="AV394" s="192"/>
      <c r="AW394" s="192"/>
      <c r="AX394" s="192"/>
      <c r="AY394" s="192"/>
      <c r="AZ394" s="283"/>
      <c r="BA394" s="284"/>
      <c r="BB394" s="285"/>
      <c r="BC394" s="285"/>
      <c r="BD394" s="285"/>
      <c r="BE394" s="282"/>
    </row>
    <row r="395" spans="1:57" ht="13.5" customHeight="1" thickBot="1">
      <c r="A395" s="316"/>
      <c r="B395" s="132"/>
      <c r="C395" s="153"/>
      <c r="D395" s="155"/>
      <c r="E395" s="159"/>
      <c r="F395" s="155"/>
      <c r="G395" s="159"/>
      <c r="H395" s="179"/>
      <c r="I395" s="60" t="s">
        <v>131</v>
      </c>
      <c r="J395" s="239"/>
      <c r="K395" s="203"/>
      <c r="L395" s="153"/>
      <c r="M395" s="205"/>
      <c r="N395" s="159"/>
      <c r="O395" s="153"/>
      <c r="P395" s="162"/>
      <c r="Q395" s="162"/>
      <c r="R395" s="162"/>
      <c r="S395" s="162"/>
      <c r="T395" s="162"/>
      <c r="U395" s="162"/>
      <c r="V395" s="162"/>
      <c r="W395" s="162"/>
      <c r="X395" s="162"/>
      <c r="Y395" s="153"/>
      <c r="Z395" s="162"/>
      <c r="AA395" s="153"/>
      <c r="AB395" s="213"/>
      <c r="AC395" s="171"/>
      <c r="AD395" s="171"/>
      <c r="AE395" s="174"/>
      <c r="AF395" s="153"/>
      <c r="AG395" s="153"/>
      <c r="AH395" s="153"/>
      <c r="AI395" s="182"/>
      <c r="AJ395" s="216"/>
      <c r="AK395" s="218"/>
      <c r="AL395" s="218"/>
      <c r="AM395" s="153"/>
      <c r="AN395" s="262"/>
      <c r="AO395" s="292"/>
      <c r="AP395" s="192"/>
      <c r="AQ395" s="192"/>
      <c r="AR395" s="192"/>
      <c r="AS395" s="192"/>
      <c r="AT395" s="192"/>
      <c r="AU395" s="192"/>
      <c r="AV395" s="192"/>
      <c r="AW395" s="192"/>
      <c r="AX395" s="192"/>
      <c r="AY395" s="192"/>
      <c r="AZ395" s="283"/>
      <c r="BA395" s="284"/>
      <c r="BB395" s="285"/>
      <c r="BC395" s="285"/>
      <c r="BD395" s="285"/>
      <c r="BE395" s="282"/>
    </row>
    <row r="396" spans="1:57" ht="18.75" customHeight="1" thickBot="1">
      <c r="A396" s="316"/>
      <c r="B396" s="132"/>
      <c r="C396" s="153"/>
      <c r="D396" s="155"/>
      <c r="E396" s="159"/>
      <c r="F396" s="155"/>
      <c r="G396" s="159"/>
      <c r="H396" s="185" t="s">
        <v>175</v>
      </c>
      <c r="I396" s="60" t="s">
        <v>131</v>
      </c>
      <c r="J396" s="239"/>
      <c r="K396" s="203"/>
      <c r="L396" s="153"/>
      <c r="M396" s="205"/>
      <c r="N396" s="159"/>
      <c r="O396" s="153"/>
      <c r="P396" s="162"/>
      <c r="Q396" s="162"/>
      <c r="R396" s="162"/>
      <c r="S396" s="162"/>
      <c r="T396" s="162"/>
      <c r="U396" s="162"/>
      <c r="V396" s="162"/>
      <c r="W396" s="162"/>
      <c r="X396" s="162"/>
      <c r="Y396" s="153"/>
      <c r="Z396" s="162"/>
      <c r="AA396" s="153"/>
      <c r="AB396" s="213"/>
      <c r="AC396" s="171"/>
      <c r="AD396" s="171"/>
      <c r="AE396" s="174"/>
      <c r="AF396" s="153"/>
      <c r="AG396" s="153"/>
      <c r="AH396" s="153"/>
      <c r="AI396" s="182"/>
      <c r="AJ396" s="216"/>
      <c r="AK396" s="218"/>
      <c r="AL396" s="218"/>
      <c r="AM396" s="153"/>
      <c r="AN396" s="262"/>
      <c r="AO396" s="292"/>
      <c r="AP396" s="192"/>
      <c r="AQ396" s="192"/>
      <c r="AR396" s="192"/>
      <c r="AS396" s="192"/>
      <c r="AT396" s="192"/>
      <c r="AU396" s="192"/>
      <c r="AV396" s="192"/>
      <c r="AW396" s="192"/>
      <c r="AX396" s="192"/>
      <c r="AY396" s="192"/>
      <c r="AZ396" s="283"/>
      <c r="BA396" s="284"/>
      <c r="BB396" s="285"/>
      <c r="BC396" s="285"/>
      <c r="BD396" s="285"/>
      <c r="BE396" s="282"/>
    </row>
    <row r="397" spans="1:57" ht="15.75" customHeight="1" thickBot="1">
      <c r="A397" s="317"/>
      <c r="B397" s="133"/>
      <c r="C397" s="223"/>
      <c r="D397" s="250"/>
      <c r="E397" s="160"/>
      <c r="F397" s="250"/>
      <c r="G397" s="160"/>
      <c r="H397" s="240"/>
      <c r="I397" s="60" t="s">
        <v>131</v>
      </c>
      <c r="J397" s="251"/>
      <c r="K397" s="252"/>
      <c r="L397" s="153"/>
      <c r="M397" s="257"/>
      <c r="N397" s="160"/>
      <c r="O397" s="223"/>
      <c r="P397" s="233"/>
      <c r="Q397" s="233"/>
      <c r="R397" s="233"/>
      <c r="S397" s="233"/>
      <c r="T397" s="233"/>
      <c r="U397" s="233"/>
      <c r="V397" s="233"/>
      <c r="W397" s="233"/>
      <c r="X397" s="233"/>
      <c r="Y397" s="223"/>
      <c r="Z397" s="233"/>
      <c r="AA397" s="223"/>
      <c r="AB397" s="245"/>
      <c r="AC397" s="171"/>
      <c r="AD397" s="171"/>
      <c r="AE397" s="247"/>
      <c r="AF397" s="223"/>
      <c r="AG397" s="223"/>
      <c r="AH397" s="153"/>
      <c r="AI397" s="234"/>
      <c r="AJ397" s="320"/>
      <c r="AK397" s="219"/>
      <c r="AL397" s="219"/>
      <c r="AM397" s="223"/>
      <c r="AN397" s="321"/>
      <c r="AO397" s="312"/>
      <c r="AP397" s="313"/>
      <c r="AQ397" s="313"/>
      <c r="AR397" s="313"/>
      <c r="AS397" s="313"/>
      <c r="AT397" s="313"/>
      <c r="AU397" s="313"/>
      <c r="AV397" s="313"/>
      <c r="AW397" s="313"/>
      <c r="AX397" s="313"/>
      <c r="AY397" s="313"/>
      <c r="AZ397" s="318"/>
      <c r="BA397" s="319"/>
      <c r="BB397" s="301"/>
      <c r="BC397" s="301"/>
      <c r="BD397" s="301"/>
      <c r="BE397" s="314"/>
    </row>
    <row r="398" spans="1:57" ht="46.5" customHeight="1" thickBot="1">
      <c r="A398" s="248">
        <v>14</v>
      </c>
      <c r="B398" s="132" t="s">
        <v>368</v>
      </c>
      <c r="C398" s="153" t="s">
        <v>369</v>
      </c>
      <c r="D398" s="154" t="s">
        <v>126</v>
      </c>
      <c r="E398" s="153" t="s">
        <v>370</v>
      </c>
      <c r="F398" s="207" t="s">
        <v>371</v>
      </c>
      <c r="G398" s="158" t="s">
        <v>129</v>
      </c>
      <c r="H398" s="37" t="s">
        <v>130</v>
      </c>
      <c r="I398" s="60" t="s">
        <v>131</v>
      </c>
      <c r="J398" s="238">
        <f>COUNTIF(I398:I423,[3]DATOS!$D$24)</f>
        <v>26</v>
      </c>
      <c r="K398" s="203" t="str">
        <f>+IF(AND(J398&lt;6,J398&gt;0),"Moderado",IF(AND(J398&lt;12,J398&gt;5),"Mayor",IF(AND(J398&lt;20,J398&gt;11),"Catastrófico","Responda las Preguntas de Impacto")))</f>
        <v>Responda las Preguntas de Impacto</v>
      </c>
      <c r="L398" s="152"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
      </c>
      <c r="M398" s="204"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
      </c>
      <c r="N398" s="211" t="s">
        <v>372</v>
      </c>
      <c r="O398" s="157" t="s">
        <v>133</v>
      </c>
      <c r="P398" s="22" t="s">
        <v>134</v>
      </c>
      <c r="Q398" s="19" t="s">
        <v>135</v>
      </c>
      <c r="R398" s="22">
        <f>+IFERROR(VLOOKUP(Q398,[14]DATOS!$E$2:$F$17,2,FALSE),"")</f>
        <v>15</v>
      </c>
      <c r="S398" s="187">
        <f>SUM(R398:R405)</f>
        <v>100</v>
      </c>
      <c r="T398" s="187" t="str">
        <f>+IF(AND(S398&lt;=100,S398&gt;=96),"Fuerte",IF(AND(S398&lt;=95,S398&gt;=86),"Moderado",IF(AND(S398&lt;=85,J398&gt;=0),"Débil"," ")))</f>
        <v>Fuerte</v>
      </c>
      <c r="U398" s="187" t="s">
        <v>136</v>
      </c>
      <c r="V398" s="187"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187">
        <f>IF(V398="Fuerte",100,IF(V398="Moderado",50,IF(V398="Débil",0)))</f>
        <v>100</v>
      </c>
      <c r="X398" s="162">
        <f>AVERAGE(W398:W423)</f>
        <v>100</v>
      </c>
      <c r="Y398" s="153" t="s">
        <v>373</v>
      </c>
      <c r="Z398" s="162" t="s">
        <v>190</v>
      </c>
      <c r="AA398" s="255" t="s">
        <v>374</v>
      </c>
      <c r="AB398" s="213" t="str">
        <f>+IF(X398=100,"Fuerte",IF(AND(X398&lt;=99,X398&gt;=50),"Moderado",IF(X398&lt;50,"Débil"," ")))</f>
        <v>Fuerte</v>
      </c>
      <c r="AC398" s="171" t="s">
        <v>140</v>
      </c>
      <c r="AD398" s="171" t="s">
        <v>140</v>
      </c>
      <c r="AE398" s="246"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153"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153" t="str">
        <f>K398</f>
        <v>Responda las Preguntas de Impacto</v>
      </c>
      <c r="AH398" s="152"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
      </c>
      <c r="AI398" s="180"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
      </c>
      <c r="AJ398" s="168" t="s">
        <v>375</v>
      </c>
      <c r="AK398" s="164">
        <v>43466</v>
      </c>
      <c r="AL398" s="164">
        <v>43830</v>
      </c>
      <c r="AM398" s="167" t="s">
        <v>376</v>
      </c>
      <c r="AN398" s="311" t="s">
        <v>377</v>
      </c>
      <c r="AO398" s="264"/>
      <c r="AP398" s="260"/>
      <c r="AQ398" s="260"/>
      <c r="AR398" s="260"/>
      <c r="AS398" s="260"/>
      <c r="AT398" s="260"/>
      <c r="AU398" s="260"/>
      <c r="AV398" s="260"/>
      <c r="AW398" s="260"/>
      <c r="AX398" s="260"/>
      <c r="AY398" s="260"/>
      <c r="AZ398" s="261"/>
      <c r="BA398" s="302"/>
      <c r="BB398" s="305"/>
      <c r="BC398" s="305"/>
      <c r="BD398" s="305"/>
      <c r="BE398" s="286"/>
    </row>
    <row r="399" spans="1:57" ht="30" customHeight="1" thickBot="1">
      <c r="A399" s="150"/>
      <c r="B399" s="132"/>
      <c r="C399" s="153"/>
      <c r="D399" s="155"/>
      <c r="E399" s="153"/>
      <c r="F399" s="155"/>
      <c r="G399" s="159"/>
      <c r="H399" s="21" t="s">
        <v>145</v>
      </c>
      <c r="I399" s="60" t="s">
        <v>131</v>
      </c>
      <c r="J399" s="239"/>
      <c r="K399" s="203"/>
      <c r="L399" s="153"/>
      <c r="M399" s="205"/>
      <c r="N399" s="194"/>
      <c r="O399" s="177"/>
      <c r="P399" s="23" t="s">
        <v>146</v>
      </c>
      <c r="Q399" s="19" t="s">
        <v>147</v>
      </c>
      <c r="R399" s="23">
        <f>+IFERROR(VLOOKUP(Q399,[14]DATOS!$E$2:$F$17,2,FALSE),"")</f>
        <v>15</v>
      </c>
      <c r="S399" s="192"/>
      <c r="T399" s="192"/>
      <c r="U399" s="192"/>
      <c r="V399" s="192"/>
      <c r="W399" s="192"/>
      <c r="X399" s="162"/>
      <c r="Y399" s="162"/>
      <c r="Z399" s="162"/>
      <c r="AA399" s="255"/>
      <c r="AB399" s="213"/>
      <c r="AC399" s="171"/>
      <c r="AD399" s="171"/>
      <c r="AE399" s="174"/>
      <c r="AF399" s="153"/>
      <c r="AG399" s="153"/>
      <c r="AH399" s="153"/>
      <c r="AI399" s="181"/>
      <c r="AJ399" s="183"/>
      <c r="AK399" s="164"/>
      <c r="AL399" s="164"/>
      <c r="AM399" s="167"/>
      <c r="AN399" s="311"/>
      <c r="AO399" s="265"/>
      <c r="AP399" s="162"/>
      <c r="AQ399" s="162"/>
      <c r="AR399" s="162"/>
      <c r="AS399" s="162"/>
      <c r="AT399" s="162"/>
      <c r="AU399" s="162"/>
      <c r="AV399" s="162"/>
      <c r="AW399" s="162"/>
      <c r="AX399" s="162"/>
      <c r="AY399" s="162"/>
      <c r="AZ399" s="262"/>
      <c r="BA399" s="303"/>
      <c r="BB399" s="306"/>
      <c r="BC399" s="306"/>
      <c r="BD399" s="306"/>
      <c r="BE399" s="287"/>
    </row>
    <row r="400" spans="1:57" ht="30" customHeight="1" thickBot="1">
      <c r="A400" s="150"/>
      <c r="B400" s="132"/>
      <c r="C400" s="153"/>
      <c r="D400" s="155"/>
      <c r="E400" s="153"/>
      <c r="F400" s="155"/>
      <c r="G400" s="159"/>
      <c r="H400" s="21" t="s">
        <v>148</v>
      </c>
      <c r="I400" s="60" t="s">
        <v>131</v>
      </c>
      <c r="J400" s="239"/>
      <c r="K400" s="203"/>
      <c r="L400" s="153"/>
      <c r="M400" s="205"/>
      <c r="N400" s="194"/>
      <c r="O400" s="177"/>
      <c r="P400" s="23" t="s">
        <v>149</v>
      </c>
      <c r="Q400" s="19" t="s">
        <v>150</v>
      </c>
      <c r="R400" s="23">
        <f>+IFERROR(VLOOKUP(Q400,[14]DATOS!$E$2:$F$17,2,FALSE),"")</f>
        <v>15</v>
      </c>
      <c r="S400" s="192"/>
      <c r="T400" s="192"/>
      <c r="U400" s="192"/>
      <c r="V400" s="192"/>
      <c r="W400" s="192"/>
      <c r="X400" s="162"/>
      <c r="Y400" s="162"/>
      <c r="Z400" s="162"/>
      <c r="AA400" s="255"/>
      <c r="AB400" s="213"/>
      <c r="AC400" s="171"/>
      <c r="AD400" s="171"/>
      <c r="AE400" s="174"/>
      <c r="AF400" s="153"/>
      <c r="AG400" s="153"/>
      <c r="AH400" s="153"/>
      <c r="AI400" s="181"/>
      <c r="AJ400" s="183"/>
      <c r="AK400" s="164"/>
      <c r="AL400" s="164"/>
      <c r="AM400" s="167"/>
      <c r="AN400" s="311"/>
      <c r="AO400" s="265"/>
      <c r="AP400" s="162"/>
      <c r="AQ400" s="162"/>
      <c r="AR400" s="162"/>
      <c r="AS400" s="162"/>
      <c r="AT400" s="162"/>
      <c r="AU400" s="162"/>
      <c r="AV400" s="162"/>
      <c r="AW400" s="162"/>
      <c r="AX400" s="162"/>
      <c r="AY400" s="162"/>
      <c r="AZ400" s="262"/>
      <c r="BA400" s="303"/>
      <c r="BB400" s="306"/>
      <c r="BC400" s="306"/>
      <c r="BD400" s="306"/>
      <c r="BE400" s="287"/>
    </row>
    <row r="401" spans="1:57" ht="30" customHeight="1" thickBot="1">
      <c r="A401" s="150"/>
      <c r="B401" s="132"/>
      <c r="C401" s="153"/>
      <c r="D401" s="155"/>
      <c r="E401" s="153"/>
      <c r="F401" s="155"/>
      <c r="G401" s="159"/>
      <c r="H401" s="21" t="s">
        <v>151</v>
      </c>
      <c r="I401" s="60" t="s">
        <v>131</v>
      </c>
      <c r="J401" s="239"/>
      <c r="K401" s="203"/>
      <c r="L401" s="153"/>
      <c r="M401" s="205"/>
      <c r="N401" s="194"/>
      <c r="O401" s="177"/>
      <c r="P401" s="23" t="s">
        <v>153</v>
      </c>
      <c r="Q401" s="19" t="s">
        <v>154</v>
      </c>
      <c r="R401" s="23">
        <f>+IFERROR(VLOOKUP(Q401,[14]DATOS!$E$2:$F$17,2,FALSE),"")</f>
        <v>15</v>
      </c>
      <c r="S401" s="192"/>
      <c r="T401" s="192"/>
      <c r="U401" s="192"/>
      <c r="V401" s="192"/>
      <c r="W401" s="192"/>
      <c r="X401" s="162"/>
      <c r="Y401" s="162"/>
      <c r="Z401" s="162"/>
      <c r="AA401" s="255"/>
      <c r="AB401" s="213"/>
      <c r="AC401" s="171"/>
      <c r="AD401" s="171"/>
      <c r="AE401" s="174"/>
      <c r="AF401" s="153"/>
      <c r="AG401" s="153"/>
      <c r="AH401" s="153"/>
      <c r="AI401" s="181"/>
      <c r="AJ401" s="183"/>
      <c r="AK401" s="164"/>
      <c r="AL401" s="164"/>
      <c r="AM401" s="167"/>
      <c r="AN401" s="311"/>
      <c r="AO401" s="265"/>
      <c r="AP401" s="162"/>
      <c r="AQ401" s="162"/>
      <c r="AR401" s="162"/>
      <c r="AS401" s="162"/>
      <c r="AT401" s="162"/>
      <c r="AU401" s="162"/>
      <c r="AV401" s="162"/>
      <c r="AW401" s="162"/>
      <c r="AX401" s="162"/>
      <c r="AY401" s="162"/>
      <c r="AZ401" s="262"/>
      <c r="BA401" s="303"/>
      <c r="BB401" s="306"/>
      <c r="BC401" s="306"/>
      <c r="BD401" s="306"/>
      <c r="BE401" s="287"/>
    </row>
    <row r="402" spans="1:57" ht="30" customHeight="1" thickBot="1">
      <c r="A402" s="150"/>
      <c r="B402" s="132"/>
      <c r="C402" s="153"/>
      <c r="D402" s="155"/>
      <c r="E402" s="153"/>
      <c r="F402" s="155"/>
      <c r="G402" s="159"/>
      <c r="H402" s="21" t="s">
        <v>155</v>
      </c>
      <c r="I402" s="60" t="s">
        <v>131</v>
      </c>
      <c r="J402" s="239"/>
      <c r="K402" s="203"/>
      <c r="L402" s="153"/>
      <c r="M402" s="205"/>
      <c r="N402" s="194"/>
      <c r="O402" s="177"/>
      <c r="P402" s="23" t="s">
        <v>156</v>
      </c>
      <c r="Q402" s="19" t="s">
        <v>157</v>
      </c>
      <c r="R402" s="23">
        <f>+IFERROR(VLOOKUP(Q402,[14]DATOS!$E$2:$F$17,2,FALSE),"")</f>
        <v>15</v>
      </c>
      <c r="S402" s="192"/>
      <c r="T402" s="192"/>
      <c r="U402" s="192"/>
      <c r="V402" s="192"/>
      <c r="W402" s="192"/>
      <c r="X402" s="162"/>
      <c r="Y402" s="162"/>
      <c r="Z402" s="162"/>
      <c r="AA402" s="255"/>
      <c r="AB402" s="213"/>
      <c r="AC402" s="171"/>
      <c r="AD402" s="171"/>
      <c r="AE402" s="174"/>
      <c r="AF402" s="153"/>
      <c r="AG402" s="153"/>
      <c r="AH402" s="153"/>
      <c r="AI402" s="181"/>
      <c r="AJ402" s="183"/>
      <c r="AK402" s="164"/>
      <c r="AL402" s="164"/>
      <c r="AM402" s="167"/>
      <c r="AN402" s="311"/>
      <c r="AO402" s="265"/>
      <c r="AP402" s="162"/>
      <c r="AQ402" s="162"/>
      <c r="AR402" s="162"/>
      <c r="AS402" s="162"/>
      <c r="AT402" s="162"/>
      <c r="AU402" s="162"/>
      <c r="AV402" s="162"/>
      <c r="AW402" s="162"/>
      <c r="AX402" s="162"/>
      <c r="AY402" s="162"/>
      <c r="AZ402" s="262"/>
      <c r="BA402" s="303"/>
      <c r="BB402" s="306"/>
      <c r="BC402" s="306"/>
      <c r="BD402" s="306"/>
      <c r="BE402" s="287"/>
    </row>
    <row r="403" spans="1:57" ht="30" customHeight="1" thickBot="1">
      <c r="A403" s="150"/>
      <c r="B403" s="132"/>
      <c r="C403" s="153"/>
      <c r="D403" s="155"/>
      <c r="E403" s="153"/>
      <c r="F403" s="155"/>
      <c r="G403" s="159"/>
      <c r="H403" s="21" t="s">
        <v>158</v>
      </c>
      <c r="I403" s="60" t="s">
        <v>131</v>
      </c>
      <c r="J403" s="239"/>
      <c r="K403" s="203"/>
      <c r="L403" s="153"/>
      <c r="M403" s="205"/>
      <c r="N403" s="194"/>
      <c r="O403" s="177"/>
      <c r="P403" s="24" t="s">
        <v>159</v>
      </c>
      <c r="Q403" s="19" t="s">
        <v>160</v>
      </c>
      <c r="R403" s="23">
        <f>+IFERROR(VLOOKUP(Q403,[14]DATOS!$E$2:$F$17,2,FALSE),"")</f>
        <v>15</v>
      </c>
      <c r="S403" s="192"/>
      <c r="T403" s="192"/>
      <c r="U403" s="192"/>
      <c r="V403" s="192"/>
      <c r="W403" s="192"/>
      <c r="X403" s="162"/>
      <c r="Y403" s="162"/>
      <c r="Z403" s="162"/>
      <c r="AA403" s="255"/>
      <c r="AB403" s="213"/>
      <c r="AC403" s="171"/>
      <c r="AD403" s="171"/>
      <c r="AE403" s="174"/>
      <c r="AF403" s="153"/>
      <c r="AG403" s="153"/>
      <c r="AH403" s="153"/>
      <c r="AI403" s="181"/>
      <c r="AJ403" s="183"/>
      <c r="AK403" s="164"/>
      <c r="AL403" s="164"/>
      <c r="AM403" s="167"/>
      <c r="AN403" s="311"/>
      <c r="AO403" s="265"/>
      <c r="AP403" s="162"/>
      <c r="AQ403" s="162"/>
      <c r="AR403" s="162"/>
      <c r="AS403" s="162"/>
      <c r="AT403" s="162"/>
      <c r="AU403" s="162"/>
      <c r="AV403" s="162"/>
      <c r="AW403" s="162"/>
      <c r="AX403" s="162"/>
      <c r="AY403" s="162"/>
      <c r="AZ403" s="262"/>
      <c r="BA403" s="303"/>
      <c r="BB403" s="306"/>
      <c r="BC403" s="306"/>
      <c r="BD403" s="306"/>
      <c r="BE403" s="287"/>
    </row>
    <row r="404" spans="1:57" ht="30" customHeight="1" thickBot="1">
      <c r="A404" s="150"/>
      <c r="B404" s="132"/>
      <c r="C404" s="153"/>
      <c r="D404" s="155"/>
      <c r="E404" s="153"/>
      <c r="F404" s="155"/>
      <c r="G404" s="159"/>
      <c r="H404" s="21" t="s">
        <v>161</v>
      </c>
      <c r="I404" s="60" t="s">
        <v>131</v>
      </c>
      <c r="J404" s="239"/>
      <c r="K404" s="203"/>
      <c r="L404" s="153"/>
      <c r="M404" s="205"/>
      <c r="N404" s="194"/>
      <c r="O404" s="177"/>
      <c r="P404" s="23" t="s">
        <v>162</v>
      </c>
      <c r="Q404" s="23" t="s">
        <v>163</v>
      </c>
      <c r="R404" s="23">
        <f>+IFERROR(VLOOKUP(Q404,[14]DATOS!$E$2:$F$17,2,FALSE),"")</f>
        <v>10</v>
      </c>
      <c r="S404" s="192"/>
      <c r="T404" s="192"/>
      <c r="U404" s="192"/>
      <c r="V404" s="192"/>
      <c r="W404" s="192"/>
      <c r="X404" s="162"/>
      <c r="Y404" s="162"/>
      <c r="Z404" s="162"/>
      <c r="AA404" s="255"/>
      <c r="AB404" s="213"/>
      <c r="AC404" s="171"/>
      <c r="AD404" s="171"/>
      <c r="AE404" s="174"/>
      <c r="AF404" s="153"/>
      <c r="AG404" s="153"/>
      <c r="AH404" s="153"/>
      <c r="AI404" s="181"/>
      <c r="AJ404" s="183"/>
      <c r="AK404" s="164"/>
      <c r="AL404" s="164"/>
      <c r="AM404" s="167"/>
      <c r="AN404" s="311"/>
      <c r="AO404" s="265"/>
      <c r="AP404" s="162"/>
      <c r="AQ404" s="162"/>
      <c r="AR404" s="162"/>
      <c r="AS404" s="162"/>
      <c r="AT404" s="162"/>
      <c r="AU404" s="162"/>
      <c r="AV404" s="162"/>
      <c r="AW404" s="162"/>
      <c r="AX404" s="162"/>
      <c r="AY404" s="162"/>
      <c r="AZ404" s="262"/>
      <c r="BA404" s="303"/>
      <c r="BB404" s="306"/>
      <c r="BC404" s="306"/>
      <c r="BD404" s="306"/>
      <c r="BE404" s="287"/>
    </row>
    <row r="405" spans="1:57" ht="72" customHeight="1" thickBot="1">
      <c r="A405" s="150"/>
      <c r="B405" s="132"/>
      <c r="C405" s="153"/>
      <c r="D405" s="155"/>
      <c r="E405" s="157"/>
      <c r="F405" s="155"/>
      <c r="G405" s="159"/>
      <c r="H405" s="21" t="s">
        <v>164</v>
      </c>
      <c r="I405" s="60" t="s">
        <v>131</v>
      </c>
      <c r="J405" s="239"/>
      <c r="K405" s="203"/>
      <c r="L405" s="153"/>
      <c r="M405" s="205"/>
      <c r="N405" s="194"/>
      <c r="O405" s="170"/>
      <c r="P405" s="20"/>
      <c r="Q405" s="24"/>
      <c r="R405" s="24"/>
      <c r="S405" s="192"/>
      <c r="T405" s="192"/>
      <c r="U405" s="192"/>
      <c r="V405" s="192"/>
      <c r="W405" s="192"/>
      <c r="X405" s="162"/>
      <c r="Y405" s="187"/>
      <c r="Z405" s="187"/>
      <c r="AA405" s="256"/>
      <c r="AB405" s="213"/>
      <c r="AC405" s="171"/>
      <c r="AD405" s="171"/>
      <c r="AE405" s="174"/>
      <c r="AF405" s="153"/>
      <c r="AG405" s="153"/>
      <c r="AH405" s="153"/>
      <c r="AI405" s="181"/>
      <c r="AJ405" s="183"/>
      <c r="AK405" s="165"/>
      <c r="AL405" s="165"/>
      <c r="AM405" s="168"/>
      <c r="AN405" s="311"/>
      <c r="AO405" s="266"/>
      <c r="AP405" s="187"/>
      <c r="AQ405" s="187"/>
      <c r="AR405" s="187"/>
      <c r="AS405" s="187"/>
      <c r="AT405" s="187"/>
      <c r="AU405" s="187"/>
      <c r="AV405" s="187"/>
      <c r="AW405" s="187"/>
      <c r="AX405" s="187"/>
      <c r="AY405" s="187"/>
      <c r="AZ405" s="263"/>
      <c r="BA405" s="304"/>
      <c r="BB405" s="307"/>
      <c r="BC405" s="307"/>
      <c r="BD405" s="307"/>
      <c r="BE405" s="288"/>
    </row>
    <row r="406" spans="1:57" ht="30" customHeight="1" thickBot="1">
      <c r="A406" s="150"/>
      <c r="B406" s="132"/>
      <c r="C406" s="153"/>
      <c r="D406" s="155"/>
      <c r="E406" s="193"/>
      <c r="F406" s="155"/>
      <c r="G406" s="159"/>
      <c r="H406" s="21" t="s">
        <v>165</v>
      </c>
      <c r="I406" s="60" t="s">
        <v>131</v>
      </c>
      <c r="J406" s="239"/>
      <c r="K406" s="203"/>
      <c r="L406" s="153"/>
      <c r="M406" s="205"/>
      <c r="N406" s="194"/>
      <c r="O406" s="177" t="s">
        <v>133</v>
      </c>
      <c r="P406" s="23" t="s">
        <v>134</v>
      </c>
      <c r="Q406" s="19" t="s">
        <v>135</v>
      </c>
      <c r="R406" s="23">
        <f>+IFERROR(VLOOKUP(Q406,[14]DATOS!$E$2:$F$17,2,FALSE),"")</f>
        <v>15</v>
      </c>
      <c r="S406" s="162">
        <f>SUM(R406:R415)</f>
        <v>100</v>
      </c>
      <c r="T406" s="161" t="str">
        <f>+IF(AND(S406&lt;=100,S406&gt;=96),"Fuerte",IF(AND(S406&lt;=95,S406&gt;=86),"Moderado",IF(AND(S406&lt;=85,J406&gt;=0),"Débil"," ")))</f>
        <v>Fuerte</v>
      </c>
      <c r="U406" s="161" t="s">
        <v>136</v>
      </c>
      <c r="V406" s="161"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161"/>
      <c r="X406" s="162"/>
      <c r="Y406" s="170"/>
      <c r="Z406" s="214"/>
      <c r="AA406" s="170"/>
      <c r="AB406" s="213"/>
      <c r="AC406" s="171"/>
      <c r="AD406" s="171"/>
      <c r="AE406" s="174"/>
      <c r="AF406" s="153"/>
      <c r="AG406" s="153"/>
      <c r="AH406" s="153"/>
      <c r="AI406" s="181"/>
      <c r="AJ406" s="183"/>
      <c r="AK406" s="176"/>
      <c r="AL406" s="176"/>
      <c r="AM406" s="177"/>
      <c r="AN406" s="311"/>
      <c r="AO406" s="292"/>
      <c r="AP406" s="192"/>
      <c r="AQ406" s="192"/>
      <c r="AR406" s="192"/>
      <c r="AS406" s="192"/>
      <c r="AT406" s="192"/>
      <c r="AU406" s="192"/>
      <c r="AV406" s="192"/>
      <c r="AW406" s="192"/>
      <c r="AX406" s="192"/>
      <c r="AY406" s="192"/>
      <c r="AZ406" s="283"/>
      <c r="BA406" s="284"/>
      <c r="BB406" s="285"/>
      <c r="BC406" s="285"/>
      <c r="BD406" s="285"/>
      <c r="BE406" s="282"/>
    </row>
    <row r="407" spans="1:57" ht="30" customHeight="1" thickBot="1">
      <c r="A407" s="150"/>
      <c r="B407" s="132"/>
      <c r="C407" s="153"/>
      <c r="D407" s="155"/>
      <c r="E407" s="159"/>
      <c r="F407" s="155"/>
      <c r="G407" s="159"/>
      <c r="H407" s="21" t="s">
        <v>166</v>
      </c>
      <c r="I407" s="60" t="s">
        <v>131</v>
      </c>
      <c r="J407" s="239"/>
      <c r="K407" s="203"/>
      <c r="L407" s="153"/>
      <c r="M407" s="205"/>
      <c r="N407" s="194"/>
      <c r="O407" s="177"/>
      <c r="P407" s="23" t="s">
        <v>146</v>
      </c>
      <c r="Q407" s="19" t="s">
        <v>147</v>
      </c>
      <c r="R407" s="23">
        <f>+IFERROR(VLOOKUP(Q407,[14]DATOS!$E$2:$F$17,2,FALSE),"")</f>
        <v>15</v>
      </c>
      <c r="S407" s="162"/>
      <c r="T407" s="162"/>
      <c r="U407" s="162"/>
      <c r="V407" s="162"/>
      <c r="W407" s="162"/>
      <c r="X407" s="162"/>
      <c r="Y407" s="153"/>
      <c r="Z407" s="162"/>
      <c r="AA407" s="153"/>
      <c r="AB407" s="213"/>
      <c r="AC407" s="171"/>
      <c r="AD407" s="171"/>
      <c r="AE407" s="174"/>
      <c r="AF407" s="153"/>
      <c r="AG407" s="153"/>
      <c r="AH407" s="153"/>
      <c r="AI407" s="181"/>
      <c r="AJ407" s="183"/>
      <c r="AK407" s="176"/>
      <c r="AL407" s="176"/>
      <c r="AM407" s="177"/>
      <c r="AN407" s="311"/>
      <c r="AO407" s="292"/>
      <c r="AP407" s="192"/>
      <c r="AQ407" s="192"/>
      <c r="AR407" s="192"/>
      <c r="AS407" s="192"/>
      <c r="AT407" s="192"/>
      <c r="AU407" s="192"/>
      <c r="AV407" s="192"/>
      <c r="AW407" s="192"/>
      <c r="AX407" s="192"/>
      <c r="AY407" s="192"/>
      <c r="AZ407" s="283"/>
      <c r="BA407" s="284"/>
      <c r="BB407" s="285"/>
      <c r="BC407" s="285"/>
      <c r="BD407" s="285"/>
      <c r="BE407" s="282"/>
    </row>
    <row r="408" spans="1:57" ht="30" customHeight="1" thickBot="1">
      <c r="A408" s="150"/>
      <c r="B408" s="132"/>
      <c r="C408" s="153"/>
      <c r="D408" s="155"/>
      <c r="E408" s="159"/>
      <c r="F408" s="155"/>
      <c r="G408" s="159"/>
      <c r="H408" s="21" t="s">
        <v>167</v>
      </c>
      <c r="I408" s="60" t="s">
        <v>131</v>
      </c>
      <c r="J408" s="239"/>
      <c r="K408" s="203"/>
      <c r="L408" s="153"/>
      <c r="M408" s="205"/>
      <c r="N408" s="194"/>
      <c r="O408" s="177"/>
      <c r="P408" s="23" t="s">
        <v>149</v>
      </c>
      <c r="Q408" s="19" t="s">
        <v>150</v>
      </c>
      <c r="R408" s="23">
        <f>+IFERROR(VLOOKUP(Q408,[14]DATOS!$E$2:$F$17,2,FALSE),"")</f>
        <v>15</v>
      </c>
      <c r="S408" s="162"/>
      <c r="T408" s="162"/>
      <c r="U408" s="162"/>
      <c r="V408" s="162"/>
      <c r="W408" s="162"/>
      <c r="X408" s="162"/>
      <c r="Y408" s="153"/>
      <c r="Z408" s="162"/>
      <c r="AA408" s="153"/>
      <c r="AB408" s="213"/>
      <c r="AC408" s="171"/>
      <c r="AD408" s="171"/>
      <c r="AE408" s="174"/>
      <c r="AF408" s="153"/>
      <c r="AG408" s="153"/>
      <c r="AH408" s="153"/>
      <c r="AI408" s="181"/>
      <c r="AJ408" s="183"/>
      <c r="AK408" s="176"/>
      <c r="AL408" s="176"/>
      <c r="AM408" s="177"/>
      <c r="AN408" s="311"/>
      <c r="AO408" s="292"/>
      <c r="AP408" s="192"/>
      <c r="AQ408" s="192"/>
      <c r="AR408" s="192"/>
      <c r="AS408" s="192"/>
      <c r="AT408" s="192"/>
      <c r="AU408" s="192"/>
      <c r="AV408" s="192"/>
      <c r="AW408" s="192"/>
      <c r="AX408" s="192"/>
      <c r="AY408" s="192"/>
      <c r="AZ408" s="283"/>
      <c r="BA408" s="284"/>
      <c r="BB408" s="285"/>
      <c r="BC408" s="285"/>
      <c r="BD408" s="285"/>
      <c r="BE408" s="282"/>
    </row>
    <row r="409" spans="1:57" ht="30" customHeight="1" thickBot="1">
      <c r="A409" s="150"/>
      <c r="B409" s="132"/>
      <c r="C409" s="153"/>
      <c r="D409" s="155"/>
      <c r="E409" s="159"/>
      <c r="F409" s="155"/>
      <c r="G409" s="159"/>
      <c r="H409" s="21" t="s">
        <v>168</v>
      </c>
      <c r="I409" s="60" t="s">
        <v>131</v>
      </c>
      <c r="J409" s="239"/>
      <c r="K409" s="203"/>
      <c r="L409" s="153"/>
      <c r="M409" s="205"/>
      <c r="N409" s="194"/>
      <c r="O409" s="177"/>
      <c r="P409" s="23" t="s">
        <v>153</v>
      </c>
      <c r="Q409" s="19" t="s">
        <v>154</v>
      </c>
      <c r="R409" s="23">
        <f>+IFERROR(VLOOKUP(Q409,[14]DATOS!$E$2:$F$17,2,FALSE),"")</f>
        <v>15</v>
      </c>
      <c r="S409" s="162"/>
      <c r="T409" s="162"/>
      <c r="U409" s="162"/>
      <c r="V409" s="162"/>
      <c r="W409" s="162"/>
      <c r="X409" s="162"/>
      <c r="Y409" s="153"/>
      <c r="Z409" s="162"/>
      <c r="AA409" s="153"/>
      <c r="AB409" s="213"/>
      <c r="AC409" s="171"/>
      <c r="AD409" s="171"/>
      <c r="AE409" s="174"/>
      <c r="AF409" s="153"/>
      <c r="AG409" s="153"/>
      <c r="AH409" s="153"/>
      <c r="AI409" s="181"/>
      <c r="AJ409" s="183"/>
      <c r="AK409" s="176"/>
      <c r="AL409" s="176"/>
      <c r="AM409" s="177"/>
      <c r="AN409" s="311"/>
      <c r="AO409" s="292"/>
      <c r="AP409" s="192"/>
      <c r="AQ409" s="192"/>
      <c r="AR409" s="192"/>
      <c r="AS409" s="192"/>
      <c r="AT409" s="192"/>
      <c r="AU409" s="192"/>
      <c r="AV409" s="192"/>
      <c r="AW409" s="192"/>
      <c r="AX409" s="192"/>
      <c r="AY409" s="192"/>
      <c r="AZ409" s="283"/>
      <c r="BA409" s="284"/>
      <c r="BB409" s="285"/>
      <c r="BC409" s="285"/>
      <c r="BD409" s="285"/>
      <c r="BE409" s="282"/>
    </row>
    <row r="410" spans="1:57" ht="18.75" customHeight="1" thickBot="1">
      <c r="A410" s="150"/>
      <c r="B410" s="132"/>
      <c r="C410" s="153"/>
      <c r="D410" s="155"/>
      <c r="E410" s="159"/>
      <c r="F410" s="155"/>
      <c r="G410" s="159"/>
      <c r="H410" s="195" t="s">
        <v>169</v>
      </c>
      <c r="I410" s="60" t="s">
        <v>131</v>
      </c>
      <c r="J410" s="239"/>
      <c r="K410" s="203"/>
      <c r="L410" s="153"/>
      <c r="M410" s="205"/>
      <c r="N410" s="194"/>
      <c r="O410" s="177"/>
      <c r="P410" s="23" t="s">
        <v>156</v>
      </c>
      <c r="Q410" s="19" t="s">
        <v>157</v>
      </c>
      <c r="R410" s="23">
        <f>+IFERROR(VLOOKUP(Q410,[14]DATOS!$E$2:$F$17,2,FALSE),"")</f>
        <v>15</v>
      </c>
      <c r="S410" s="162"/>
      <c r="T410" s="162"/>
      <c r="U410" s="162"/>
      <c r="V410" s="162"/>
      <c r="W410" s="162"/>
      <c r="X410" s="162"/>
      <c r="Y410" s="153"/>
      <c r="Z410" s="162"/>
      <c r="AA410" s="153"/>
      <c r="AB410" s="213"/>
      <c r="AC410" s="171"/>
      <c r="AD410" s="171"/>
      <c r="AE410" s="174"/>
      <c r="AF410" s="153"/>
      <c r="AG410" s="153"/>
      <c r="AH410" s="153"/>
      <c r="AI410" s="181"/>
      <c r="AJ410" s="183"/>
      <c r="AK410" s="176"/>
      <c r="AL410" s="176"/>
      <c r="AM410" s="177"/>
      <c r="AN410" s="311"/>
      <c r="AO410" s="292"/>
      <c r="AP410" s="192"/>
      <c r="AQ410" s="192"/>
      <c r="AR410" s="192"/>
      <c r="AS410" s="192"/>
      <c r="AT410" s="192"/>
      <c r="AU410" s="192"/>
      <c r="AV410" s="192"/>
      <c r="AW410" s="192"/>
      <c r="AX410" s="192"/>
      <c r="AY410" s="192"/>
      <c r="AZ410" s="283"/>
      <c r="BA410" s="284"/>
      <c r="BB410" s="285"/>
      <c r="BC410" s="285"/>
      <c r="BD410" s="285"/>
      <c r="BE410" s="282"/>
    </row>
    <row r="411" spans="1:57" ht="45.75" customHeight="1" thickBot="1">
      <c r="A411" s="150"/>
      <c r="B411" s="132"/>
      <c r="C411" s="153"/>
      <c r="D411" s="155"/>
      <c r="E411" s="159"/>
      <c r="F411" s="155"/>
      <c r="G411" s="159"/>
      <c r="H411" s="195"/>
      <c r="I411" s="60" t="s">
        <v>131</v>
      </c>
      <c r="J411" s="239"/>
      <c r="K411" s="203"/>
      <c r="L411" s="153"/>
      <c r="M411" s="205"/>
      <c r="N411" s="194"/>
      <c r="O411" s="177"/>
      <c r="P411" s="23" t="s">
        <v>159</v>
      </c>
      <c r="Q411" s="19" t="s">
        <v>160</v>
      </c>
      <c r="R411" s="23">
        <f>+IFERROR(VLOOKUP(Q411,[14]DATOS!$E$2:$F$17,2,FALSE),"")</f>
        <v>15</v>
      </c>
      <c r="S411" s="162"/>
      <c r="T411" s="162"/>
      <c r="U411" s="162"/>
      <c r="V411" s="162"/>
      <c r="W411" s="162"/>
      <c r="X411" s="162"/>
      <c r="Y411" s="153"/>
      <c r="Z411" s="162"/>
      <c r="AA411" s="153"/>
      <c r="AB411" s="213"/>
      <c r="AC411" s="171"/>
      <c r="AD411" s="171"/>
      <c r="AE411" s="174"/>
      <c r="AF411" s="153"/>
      <c r="AG411" s="153"/>
      <c r="AH411" s="153"/>
      <c r="AI411" s="181"/>
      <c r="AJ411" s="183"/>
      <c r="AK411" s="176"/>
      <c r="AL411" s="176"/>
      <c r="AM411" s="177"/>
      <c r="AN411" s="311"/>
      <c r="AO411" s="292"/>
      <c r="AP411" s="192"/>
      <c r="AQ411" s="192"/>
      <c r="AR411" s="192"/>
      <c r="AS411" s="192"/>
      <c r="AT411" s="192"/>
      <c r="AU411" s="192"/>
      <c r="AV411" s="192"/>
      <c r="AW411" s="192"/>
      <c r="AX411" s="192"/>
      <c r="AY411" s="192"/>
      <c r="AZ411" s="283"/>
      <c r="BA411" s="284"/>
      <c r="BB411" s="285"/>
      <c r="BC411" s="285"/>
      <c r="BD411" s="285"/>
      <c r="BE411" s="282"/>
    </row>
    <row r="412" spans="1:57" ht="27.75" customHeight="1" thickBot="1">
      <c r="A412" s="150"/>
      <c r="B412" s="132"/>
      <c r="C412" s="153"/>
      <c r="D412" s="155"/>
      <c r="E412" s="159"/>
      <c r="F412" s="155"/>
      <c r="G412" s="159"/>
      <c r="H412" s="178" t="s">
        <v>170</v>
      </c>
      <c r="I412" s="60" t="s">
        <v>131</v>
      </c>
      <c r="J412" s="239"/>
      <c r="K412" s="203"/>
      <c r="L412" s="153"/>
      <c r="M412" s="205"/>
      <c r="N412" s="194"/>
      <c r="O412" s="177"/>
      <c r="P412" s="23" t="s">
        <v>162</v>
      </c>
      <c r="Q412" s="23" t="s">
        <v>163</v>
      </c>
      <c r="R412" s="23">
        <f>+IFERROR(VLOOKUP(Q412,[14]DATOS!$E$2:$F$17,2,FALSE),"")</f>
        <v>10</v>
      </c>
      <c r="S412" s="162"/>
      <c r="T412" s="162"/>
      <c r="U412" s="162"/>
      <c r="V412" s="162"/>
      <c r="W412" s="162"/>
      <c r="X412" s="162"/>
      <c r="Y412" s="153"/>
      <c r="Z412" s="162"/>
      <c r="AA412" s="153"/>
      <c r="AB412" s="213"/>
      <c r="AC412" s="171"/>
      <c r="AD412" s="171"/>
      <c r="AE412" s="174"/>
      <c r="AF412" s="153"/>
      <c r="AG412" s="153"/>
      <c r="AH412" s="153"/>
      <c r="AI412" s="181"/>
      <c r="AJ412" s="183"/>
      <c r="AK412" s="176"/>
      <c r="AL412" s="176"/>
      <c r="AM412" s="177"/>
      <c r="AN412" s="311"/>
      <c r="AO412" s="292"/>
      <c r="AP412" s="192"/>
      <c r="AQ412" s="192"/>
      <c r="AR412" s="192"/>
      <c r="AS412" s="192"/>
      <c r="AT412" s="192"/>
      <c r="AU412" s="192"/>
      <c r="AV412" s="192"/>
      <c r="AW412" s="192"/>
      <c r="AX412" s="192"/>
      <c r="AY412" s="192"/>
      <c r="AZ412" s="283"/>
      <c r="BA412" s="284"/>
      <c r="BB412" s="285"/>
      <c r="BC412" s="285"/>
      <c r="BD412" s="285"/>
      <c r="BE412" s="282"/>
    </row>
    <row r="413" spans="1:57" ht="26.25" customHeight="1" thickBot="1">
      <c r="A413" s="150"/>
      <c r="B413" s="132"/>
      <c r="C413" s="153"/>
      <c r="D413" s="155"/>
      <c r="E413" s="159"/>
      <c r="F413" s="155"/>
      <c r="G413" s="159"/>
      <c r="H413" s="179"/>
      <c r="I413" s="60" t="s">
        <v>131</v>
      </c>
      <c r="J413" s="239"/>
      <c r="K413" s="203"/>
      <c r="L413" s="153"/>
      <c r="M413" s="205"/>
      <c r="N413" s="159"/>
      <c r="O413" s="177"/>
      <c r="P413" s="192"/>
      <c r="Q413" s="192"/>
      <c r="R413" s="192"/>
      <c r="S413" s="162"/>
      <c r="T413" s="162"/>
      <c r="U413" s="162"/>
      <c r="V413" s="162"/>
      <c r="W413" s="162"/>
      <c r="X413" s="162"/>
      <c r="Y413" s="153"/>
      <c r="Z413" s="162"/>
      <c r="AA413" s="153"/>
      <c r="AB413" s="213"/>
      <c r="AC413" s="171"/>
      <c r="AD413" s="171"/>
      <c r="AE413" s="174"/>
      <c r="AF413" s="153"/>
      <c r="AG413" s="153"/>
      <c r="AH413" s="153"/>
      <c r="AI413" s="182"/>
      <c r="AJ413" s="308" t="s">
        <v>378</v>
      </c>
      <c r="AK413" s="217" t="s">
        <v>224</v>
      </c>
      <c r="AL413" s="217" t="s">
        <v>379</v>
      </c>
      <c r="AM413" s="170" t="s">
        <v>380</v>
      </c>
      <c r="AN413" s="311"/>
      <c r="AO413" s="292"/>
      <c r="AP413" s="192"/>
      <c r="AQ413" s="192"/>
      <c r="AR413" s="192"/>
      <c r="AS413" s="192"/>
      <c r="AT413" s="192"/>
      <c r="AU413" s="192"/>
      <c r="AV413" s="192"/>
      <c r="AW413" s="192"/>
      <c r="AX413" s="192"/>
      <c r="AY413" s="192"/>
      <c r="AZ413" s="283"/>
      <c r="BA413" s="284"/>
      <c r="BB413" s="285"/>
      <c r="BC413" s="285"/>
      <c r="BD413" s="285"/>
      <c r="BE413" s="282"/>
    </row>
    <row r="414" spans="1:57" ht="18.75" customHeight="1" thickBot="1">
      <c r="A414" s="150"/>
      <c r="B414" s="132"/>
      <c r="C414" s="153"/>
      <c r="D414" s="155"/>
      <c r="E414" s="159"/>
      <c r="F414" s="155"/>
      <c r="G414" s="159"/>
      <c r="H414" s="195" t="s">
        <v>171</v>
      </c>
      <c r="I414" s="60" t="s">
        <v>131</v>
      </c>
      <c r="J414" s="239"/>
      <c r="K414" s="203"/>
      <c r="L414" s="153"/>
      <c r="M414" s="205"/>
      <c r="N414" s="159"/>
      <c r="O414" s="177"/>
      <c r="P414" s="192"/>
      <c r="Q414" s="192"/>
      <c r="R414" s="192"/>
      <c r="S414" s="162"/>
      <c r="T414" s="162"/>
      <c r="U414" s="162"/>
      <c r="V414" s="162"/>
      <c r="W414" s="162"/>
      <c r="X414" s="162"/>
      <c r="Y414" s="153"/>
      <c r="Z414" s="162"/>
      <c r="AA414" s="153"/>
      <c r="AB414" s="213"/>
      <c r="AC414" s="171"/>
      <c r="AD414" s="171"/>
      <c r="AE414" s="174"/>
      <c r="AF414" s="153"/>
      <c r="AG414" s="153"/>
      <c r="AH414" s="153"/>
      <c r="AI414" s="182"/>
      <c r="AJ414" s="309"/>
      <c r="AK414" s="218"/>
      <c r="AL414" s="218"/>
      <c r="AM414" s="153"/>
      <c r="AN414" s="311"/>
      <c r="AO414" s="292"/>
      <c r="AP414" s="192"/>
      <c r="AQ414" s="192"/>
      <c r="AR414" s="192"/>
      <c r="AS414" s="192"/>
      <c r="AT414" s="192"/>
      <c r="AU414" s="192"/>
      <c r="AV414" s="192"/>
      <c r="AW414" s="192"/>
      <c r="AX414" s="192"/>
      <c r="AY414" s="192"/>
      <c r="AZ414" s="283"/>
      <c r="BA414" s="284"/>
      <c r="BB414" s="285"/>
      <c r="BC414" s="285"/>
      <c r="BD414" s="285"/>
      <c r="BE414" s="282"/>
    </row>
    <row r="415" spans="1:57" ht="9.75" customHeight="1" thickBot="1">
      <c r="A415" s="150"/>
      <c r="B415" s="132"/>
      <c r="C415" s="153"/>
      <c r="D415" s="155"/>
      <c r="E415" s="159"/>
      <c r="F415" s="155"/>
      <c r="G415" s="159"/>
      <c r="H415" s="195"/>
      <c r="I415" s="60" t="s">
        <v>131</v>
      </c>
      <c r="J415" s="239"/>
      <c r="K415" s="203"/>
      <c r="L415" s="153"/>
      <c r="M415" s="205"/>
      <c r="N415" s="159"/>
      <c r="O415" s="177"/>
      <c r="P415" s="192"/>
      <c r="Q415" s="192"/>
      <c r="R415" s="192"/>
      <c r="S415" s="162"/>
      <c r="T415" s="162"/>
      <c r="U415" s="162"/>
      <c r="V415" s="162"/>
      <c r="W415" s="162"/>
      <c r="X415" s="162"/>
      <c r="Y415" s="153"/>
      <c r="Z415" s="162"/>
      <c r="AA415" s="153"/>
      <c r="AB415" s="213"/>
      <c r="AC415" s="171"/>
      <c r="AD415" s="171"/>
      <c r="AE415" s="174"/>
      <c r="AF415" s="153"/>
      <c r="AG415" s="153"/>
      <c r="AH415" s="153"/>
      <c r="AI415" s="182"/>
      <c r="AJ415" s="309"/>
      <c r="AK415" s="218"/>
      <c r="AL415" s="218"/>
      <c r="AM415" s="153"/>
      <c r="AN415" s="311"/>
      <c r="AO415" s="292"/>
      <c r="AP415" s="192"/>
      <c r="AQ415" s="192"/>
      <c r="AR415" s="192"/>
      <c r="AS415" s="192"/>
      <c r="AT415" s="192"/>
      <c r="AU415" s="192"/>
      <c r="AV415" s="192"/>
      <c r="AW415" s="192"/>
      <c r="AX415" s="192"/>
      <c r="AY415" s="192"/>
      <c r="AZ415" s="283"/>
      <c r="BA415" s="284"/>
      <c r="BB415" s="285"/>
      <c r="BC415" s="285"/>
      <c r="BD415" s="285"/>
      <c r="BE415" s="282"/>
    </row>
    <row r="416" spans="1:57" ht="18.75" customHeight="1" thickBot="1">
      <c r="A416" s="150"/>
      <c r="B416" s="132"/>
      <c r="C416" s="153"/>
      <c r="D416" s="155"/>
      <c r="E416" s="159"/>
      <c r="F416" s="155"/>
      <c r="G416" s="159"/>
      <c r="H416" s="195" t="s">
        <v>172</v>
      </c>
      <c r="I416" s="60" t="s">
        <v>131</v>
      </c>
      <c r="J416" s="239"/>
      <c r="K416" s="203"/>
      <c r="L416" s="153"/>
      <c r="M416" s="205"/>
      <c r="N416" s="159"/>
      <c r="O416" s="177"/>
      <c r="P416" s="192"/>
      <c r="Q416" s="192"/>
      <c r="R416" s="192"/>
      <c r="S416" s="162"/>
      <c r="T416" s="162"/>
      <c r="U416" s="162"/>
      <c r="V416" s="162"/>
      <c r="W416" s="162"/>
      <c r="X416" s="162"/>
      <c r="Y416" s="153"/>
      <c r="Z416" s="162"/>
      <c r="AA416" s="153"/>
      <c r="AB416" s="213"/>
      <c r="AC416" s="171"/>
      <c r="AD416" s="171"/>
      <c r="AE416" s="174"/>
      <c r="AF416" s="153"/>
      <c r="AG416" s="153"/>
      <c r="AH416" s="153"/>
      <c r="AI416" s="182"/>
      <c r="AJ416" s="309"/>
      <c r="AK416" s="218"/>
      <c r="AL416" s="218"/>
      <c r="AM416" s="153"/>
      <c r="AN416" s="311"/>
      <c r="AO416" s="292"/>
      <c r="AP416" s="192"/>
      <c r="AQ416" s="192"/>
      <c r="AR416" s="192"/>
      <c r="AS416" s="192"/>
      <c r="AT416" s="192"/>
      <c r="AU416" s="192"/>
      <c r="AV416" s="192"/>
      <c r="AW416" s="192"/>
      <c r="AX416" s="192"/>
      <c r="AY416" s="192"/>
      <c r="AZ416" s="283"/>
      <c r="BA416" s="284"/>
      <c r="BB416" s="285"/>
      <c r="BC416" s="285"/>
      <c r="BD416" s="285"/>
      <c r="BE416" s="282"/>
    </row>
    <row r="417" spans="1:57" ht="12.75" customHeight="1" thickBot="1">
      <c r="A417" s="150"/>
      <c r="B417" s="132"/>
      <c r="C417" s="153"/>
      <c r="D417" s="155"/>
      <c r="E417" s="159"/>
      <c r="F417" s="155"/>
      <c r="G417" s="159"/>
      <c r="H417" s="195"/>
      <c r="I417" s="60" t="s">
        <v>131</v>
      </c>
      <c r="J417" s="239"/>
      <c r="K417" s="203"/>
      <c r="L417" s="153"/>
      <c r="M417" s="205"/>
      <c r="N417" s="159"/>
      <c r="O417" s="177"/>
      <c r="P417" s="192"/>
      <c r="Q417" s="192"/>
      <c r="R417" s="192"/>
      <c r="S417" s="162"/>
      <c r="T417" s="162"/>
      <c r="U417" s="162"/>
      <c r="V417" s="162"/>
      <c r="W417" s="162"/>
      <c r="X417" s="162"/>
      <c r="Y417" s="153"/>
      <c r="Z417" s="162"/>
      <c r="AA417" s="153"/>
      <c r="AB417" s="213"/>
      <c r="AC417" s="171"/>
      <c r="AD417" s="171"/>
      <c r="AE417" s="174"/>
      <c r="AF417" s="153"/>
      <c r="AG417" s="153"/>
      <c r="AH417" s="153"/>
      <c r="AI417" s="182"/>
      <c r="AJ417" s="309"/>
      <c r="AK417" s="218"/>
      <c r="AL417" s="218"/>
      <c r="AM417" s="153"/>
      <c r="AN417" s="311"/>
      <c r="AO417" s="292"/>
      <c r="AP417" s="192"/>
      <c r="AQ417" s="192"/>
      <c r="AR417" s="192"/>
      <c r="AS417" s="192"/>
      <c r="AT417" s="192"/>
      <c r="AU417" s="192"/>
      <c r="AV417" s="192"/>
      <c r="AW417" s="192"/>
      <c r="AX417" s="192"/>
      <c r="AY417" s="192"/>
      <c r="AZ417" s="283"/>
      <c r="BA417" s="284"/>
      <c r="BB417" s="285"/>
      <c r="BC417" s="285"/>
      <c r="BD417" s="285"/>
      <c r="BE417" s="282"/>
    </row>
    <row r="418" spans="1:57" ht="18.75" customHeight="1" thickBot="1">
      <c r="A418" s="150"/>
      <c r="B418" s="132"/>
      <c r="C418" s="153"/>
      <c r="D418" s="155"/>
      <c r="E418" s="159"/>
      <c r="F418" s="155"/>
      <c r="G418" s="159"/>
      <c r="H418" s="195" t="s">
        <v>173</v>
      </c>
      <c r="I418" s="60" t="s">
        <v>131</v>
      </c>
      <c r="J418" s="239"/>
      <c r="K418" s="203"/>
      <c r="L418" s="153"/>
      <c r="M418" s="205"/>
      <c r="N418" s="159"/>
      <c r="O418" s="177"/>
      <c r="P418" s="192"/>
      <c r="Q418" s="192"/>
      <c r="R418" s="192"/>
      <c r="S418" s="162"/>
      <c r="T418" s="162"/>
      <c r="U418" s="162"/>
      <c r="V418" s="162"/>
      <c r="W418" s="162"/>
      <c r="X418" s="162"/>
      <c r="Y418" s="153"/>
      <c r="Z418" s="162"/>
      <c r="AA418" s="153"/>
      <c r="AB418" s="213"/>
      <c r="AC418" s="171"/>
      <c r="AD418" s="171"/>
      <c r="AE418" s="174"/>
      <c r="AF418" s="153"/>
      <c r="AG418" s="153"/>
      <c r="AH418" s="153"/>
      <c r="AI418" s="182"/>
      <c r="AJ418" s="309"/>
      <c r="AK418" s="218"/>
      <c r="AL418" s="218"/>
      <c r="AM418" s="153"/>
      <c r="AN418" s="311"/>
      <c r="AO418" s="292"/>
      <c r="AP418" s="192"/>
      <c r="AQ418" s="192"/>
      <c r="AR418" s="192"/>
      <c r="AS418" s="192"/>
      <c r="AT418" s="192"/>
      <c r="AU418" s="192"/>
      <c r="AV418" s="192"/>
      <c r="AW418" s="192"/>
      <c r="AX418" s="192"/>
      <c r="AY418" s="192"/>
      <c r="AZ418" s="283"/>
      <c r="BA418" s="284"/>
      <c r="BB418" s="285"/>
      <c r="BC418" s="285"/>
      <c r="BD418" s="285"/>
      <c r="BE418" s="282"/>
    </row>
    <row r="419" spans="1:57" ht="12.75" customHeight="1" thickBot="1">
      <c r="A419" s="150"/>
      <c r="B419" s="132"/>
      <c r="C419" s="153"/>
      <c r="D419" s="155"/>
      <c r="E419" s="159"/>
      <c r="F419" s="155"/>
      <c r="G419" s="159"/>
      <c r="H419" s="195"/>
      <c r="I419" s="60" t="s">
        <v>131</v>
      </c>
      <c r="J419" s="239"/>
      <c r="K419" s="203"/>
      <c r="L419" s="153"/>
      <c r="M419" s="205"/>
      <c r="N419" s="159"/>
      <c r="O419" s="177"/>
      <c r="P419" s="192"/>
      <c r="Q419" s="192"/>
      <c r="R419" s="192"/>
      <c r="S419" s="162"/>
      <c r="T419" s="162"/>
      <c r="U419" s="162"/>
      <c r="V419" s="162"/>
      <c r="W419" s="162"/>
      <c r="X419" s="162"/>
      <c r="Y419" s="153"/>
      <c r="Z419" s="162"/>
      <c r="AA419" s="153"/>
      <c r="AB419" s="213"/>
      <c r="AC419" s="171"/>
      <c r="AD419" s="171"/>
      <c r="AE419" s="174"/>
      <c r="AF419" s="153"/>
      <c r="AG419" s="153"/>
      <c r="AH419" s="153"/>
      <c r="AI419" s="182"/>
      <c r="AJ419" s="309"/>
      <c r="AK419" s="218"/>
      <c r="AL419" s="218"/>
      <c r="AM419" s="153"/>
      <c r="AN419" s="311"/>
      <c r="AO419" s="292"/>
      <c r="AP419" s="192"/>
      <c r="AQ419" s="192"/>
      <c r="AR419" s="192"/>
      <c r="AS419" s="192"/>
      <c r="AT419" s="192"/>
      <c r="AU419" s="192"/>
      <c r="AV419" s="192"/>
      <c r="AW419" s="192"/>
      <c r="AX419" s="192"/>
      <c r="AY419" s="192"/>
      <c r="AZ419" s="283"/>
      <c r="BA419" s="284"/>
      <c r="BB419" s="285"/>
      <c r="BC419" s="285"/>
      <c r="BD419" s="285"/>
      <c r="BE419" s="282"/>
    </row>
    <row r="420" spans="1:57" ht="14.25" customHeight="1" thickBot="1">
      <c r="A420" s="150"/>
      <c r="B420" s="132"/>
      <c r="C420" s="153"/>
      <c r="D420" s="155"/>
      <c r="E420" s="159"/>
      <c r="F420" s="155"/>
      <c r="G420" s="159"/>
      <c r="H420" s="178" t="s">
        <v>174</v>
      </c>
      <c r="I420" s="60" t="s">
        <v>131</v>
      </c>
      <c r="J420" s="239"/>
      <c r="K420" s="203"/>
      <c r="L420" s="153"/>
      <c r="M420" s="205"/>
      <c r="N420" s="159"/>
      <c r="O420" s="177"/>
      <c r="P420" s="192"/>
      <c r="Q420" s="192"/>
      <c r="R420" s="192"/>
      <c r="S420" s="162"/>
      <c r="T420" s="162"/>
      <c r="U420" s="162"/>
      <c r="V420" s="162"/>
      <c r="W420" s="162"/>
      <c r="X420" s="162"/>
      <c r="Y420" s="153"/>
      <c r="Z420" s="162"/>
      <c r="AA420" s="153"/>
      <c r="AB420" s="213"/>
      <c r="AC420" s="171"/>
      <c r="AD420" s="171"/>
      <c r="AE420" s="174"/>
      <c r="AF420" s="153"/>
      <c r="AG420" s="153"/>
      <c r="AH420" s="153"/>
      <c r="AI420" s="182"/>
      <c r="AJ420" s="309"/>
      <c r="AK420" s="218"/>
      <c r="AL420" s="218"/>
      <c r="AM420" s="153"/>
      <c r="AN420" s="311"/>
      <c r="AO420" s="292"/>
      <c r="AP420" s="192"/>
      <c r="AQ420" s="192"/>
      <c r="AR420" s="192"/>
      <c r="AS420" s="192"/>
      <c r="AT420" s="192"/>
      <c r="AU420" s="192"/>
      <c r="AV420" s="192"/>
      <c r="AW420" s="192"/>
      <c r="AX420" s="192"/>
      <c r="AY420" s="192"/>
      <c r="AZ420" s="283"/>
      <c r="BA420" s="284"/>
      <c r="BB420" s="285"/>
      <c r="BC420" s="285"/>
      <c r="BD420" s="285"/>
      <c r="BE420" s="282"/>
    </row>
    <row r="421" spans="1:57" ht="13.5" customHeight="1" thickBot="1">
      <c r="A421" s="150"/>
      <c r="B421" s="132"/>
      <c r="C421" s="153"/>
      <c r="D421" s="155"/>
      <c r="E421" s="159"/>
      <c r="F421" s="155"/>
      <c r="G421" s="159"/>
      <c r="H421" s="179"/>
      <c r="I421" s="60" t="s">
        <v>131</v>
      </c>
      <c r="J421" s="239"/>
      <c r="K421" s="203"/>
      <c r="L421" s="153"/>
      <c r="M421" s="205"/>
      <c r="N421" s="159"/>
      <c r="O421" s="177"/>
      <c r="P421" s="192"/>
      <c r="Q421" s="192"/>
      <c r="R421" s="192"/>
      <c r="S421" s="162"/>
      <c r="T421" s="162"/>
      <c r="U421" s="162"/>
      <c r="V421" s="162"/>
      <c r="W421" s="162"/>
      <c r="X421" s="162"/>
      <c r="Y421" s="153"/>
      <c r="Z421" s="162"/>
      <c r="AA421" s="153"/>
      <c r="AB421" s="213"/>
      <c r="AC421" s="171"/>
      <c r="AD421" s="171"/>
      <c r="AE421" s="174"/>
      <c r="AF421" s="153"/>
      <c r="AG421" s="153"/>
      <c r="AH421" s="153"/>
      <c r="AI421" s="182"/>
      <c r="AJ421" s="309"/>
      <c r="AK421" s="218"/>
      <c r="AL421" s="218"/>
      <c r="AM421" s="153"/>
      <c r="AN421" s="311"/>
      <c r="AO421" s="292"/>
      <c r="AP421" s="192"/>
      <c r="AQ421" s="192"/>
      <c r="AR421" s="192"/>
      <c r="AS421" s="192"/>
      <c r="AT421" s="192"/>
      <c r="AU421" s="192"/>
      <c r="AV421" s="192"/>
      <c r="AW421" s="192"/>
      <c r="AX421" s="192"/>
      <c r="AY421" s="192"/>
      <c r="AZ421" s="283"/>
      <c r="BA421" s="284"/>
      <c r="BB421" s="285"/>
      <c r="BC421" s="285"/>
      <c r="BD421" s="285"/>
      <c r="BE421" s="282"/>
    </row>
    <row r="422" spans="1:57" ht="18.75" customHeight="1" thickBot="1">
      <c r="A422" s="150"/>
      <c r="B422" s="132"/>
      <c r="C422" s="153"/>
      <c r="D422" s="155"/>
      <c r="E422" s="159"/>
      <c r="F422" s="155"/>
      <c r="G422" s="159"/>
      <c r="H422" s="185" t="s">
        <v>175</v>
      </c>
      <c r="I422" s="60" t="s">
        <v>131</v>
      </c>
      <c r="J422" s="239"/>
      <c r="K422" s="203"/>
      <c r="L422" s="153"/>
      <c r="M422" s="205"/>
      <c r="N422" s="159"/>
      <c r="O422" s="177"/>
      <c r="P422" s="192"/>
      <c r="Q422" s="192"/>
      <c r="R422" s="192"/>
      <c r="S422" s="162"/>
      <c r="T422" s="162"/>
      <c r="U422" s="162"/>
      <c r="V422" s="162"/>
      <c r="W422" s="162"/>
      <c r="X422" s="162"/>
      <c r="Y422" s="153"/>
      <c r="Z422" s="162"/>
      <c r="AA422" s="153"/>
      <c r="AB422" s="213"/>
      <c r="AC422" s="171"/>
      <c r="AD422" s="171"/>
      <c r="AE422" s="174"/>
      <c r="AF422" s="153"/>
      <c r="AG422" s="153"/>
      <c r="AH422" s="153"/>
      <c r="AI422" s="182"/>
      <c r="AJ422" s="309"/>
      <c r="AK422" s="218"/>
      <c r="AL422" s="218"/>
      <c r="AM422" s="153"/>
      <c r="AN422" s="311"/>
      <c r="AO422" s="292"/>
      <c r="AP422" s="192"/>
      <c r="AQ422" s="192"/>
      <c r="AR422" s="192"/>
      <c r="AS422" s="192"/>
      <c r="AT422" s="192"/>
      <c r="AU422" s="192"/>
      <c r="AV422" s="192"/>
      <c r="AW422" s="192"/>
      <c r="AX422" s="192"/>
      <c r="AY422" s="192"/>
      <c r="AZ422" s="283"/>
      <c r="BA422" s="284"/>
      <c r="BB422" s="285"/>
      <c r="BC422" s="285"/>
      <c r="BD422" s="285"/>
      <c r="BE422" s="282"/>
    </row>
    <row r="423" spans="1:57" ht="15.75" customHeight="1" thickBot="1">
      <c r="A423" s="249"/>
      <c r="B423" s="133"/>
      <c r="C423" s="223"/>
      <c r="D423" s="250"/>
      <c r="E423" s="160"/>
      <c r="F423" s="250"/>
      <c r="G423" s="160"/>
      <c r="H423" s="240"/>
      <c r="I423" s="60" t="s">
        <v>131</v>
      </c>
      <c r="J423" s="251"/>
      <c r="K423" s="252"/>
      <c r="L423" s="153"/>
      <c r="M423" s="257"/>
      <c r="N423" s="160"/>
      <c r="O423" s="177"/>
      <c r="P423" s="192"/>
      <c r="Q423" s="192"/>
      <c r="R423" s="192"/>
      <c r="S423" s="233"/>
      <c r="T423" s="233"/>
      <c r="U423" s="233"/>
      <c r="V423" s="233"/>
      <c r="W423" s="233"/>
      <c r="X423" s="233"/>
      <c r="Y423" s="223"/>
      <c r="Z423" s="233"/>
      <c r="AA423" s="223"/>
      <c r="AB423" s="245"/>
      <c r="AC423" s="171"/>
      <c r="AD423" s="171"/>
      <c r="AE423" s="247"/>
      <c r="AF423" s="223"/>
      <c r="AG423" s="223"/>
      <c r="AH423" s="153"/>
      <c r="AI423" s="234"/>
      <c r="AJ423" s="310"/>
      <c r="AK423" s="219"/>
      <c r="AL423" s="219"/>
      <c r="AM423" s="223"/>
      <c r="AN423" s="311"/>
      <c r="AO423" s="312"/>
      <c r="AP423" s="313"/>
      <c r="AQ423" s="313"/>
      <c r="AR423" s="313"/>
      <c r="AS423" s="313"/>
      <c r="AT423" s="313"/>
      <c r="AU423" s="313"/>
      <c r="AV423" s="313"/>
      <c r="AW423" s="313"/>
      <c r="AX423" s="313"/>
      <c r="AY423" s="313"/>
      <c r="AZ423" s="318"/>
      <c r="BA423" s="319"/>
      <c r="BB423" s="301"/>
      <c r="BC423" s="301"/>
      <c r="BD423" s="301"/>
      <c r="BE423" s="314"/>
    </row>
    <row r="424" spans="1:57" ht="46.5" customHeight="1" thickBot="1">
      <c r="A424" s="248">
        <v>15</v>
      </c>
      <c r="B424" s="131" t="s">
        <v>381</v>
      </c>
      <c r="C424" s="153" t="s">
        <v>382</v>
      </c>
      <c r="D424" s="154" t="s">
        <v>126</v>
      </c>
      <c r="E424" s="153" t="s">
        <v>383</v>
      </c>
      <c r="F424" s="207" t="s">
        <v>384</v>
      </c>
      <c r="G424" s="158" t="s">
        <v>129</v>
      </c>
      <c r="H424" s="37" t="s">
        <v>130</v>
      </c>
      <c r="I424" s="60" t="s">
        <v>131</v>
      </c>
      <c r="J424" s="238">
        <f>COUNTIF(I424:I449,[3]DATOS!$D$24)</f>
        <v>26</v>
      </c>
      <c r="K424" s="203" t="str">
        <f>+IF(AND(J424&lt;6,J424&gt;0),"Moderado",IF(AND(J424&lt;12,J424&gt;5),"Mayor",IF(AND(J424&lt;20,J424&gt;11),"Catastrófico","Responda las Preguntas de Impacto")))</f>
        <v>Responda las Preguntas de Impacto</v>
      </c>
      <c r="L424" s="152"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
      </c>
      <c r="M424" s="204"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211" t="s">
        <v>385</v>
      </c>
      <c r="O424" s="157" t="s">
        <v>133</v>
      </c>
      <c r="P424" s="22" t="s">
        <v>134</v>
      </c>
      <c r="Q424" s="19" t="s">
        <v>135</v>
      </c>
      <c r="R424" s="22">
        <f>+IFERROR(VLOOKUP(Q424,[15]DATOS!$E$2:$F$17,2,FALSE),"")</f>
        <v>15</v>
      </c>
      <c r="S424" s="187">
        <f>SUM(R424:R431)</f>
        <v>100</v>
      </c>
      <c r="T424" s="187" t="str">
        <f>+IF(AND(S424&lt;=100,S424&gt;=96),"Fuerte",IF(AND(S424&lt;=95,S424&gt;=86),"Moderado",IF(AND(S424&lt;=85,J424&gt;=0),"Débil"," ")))</f>
        <v>Fuerte</v>
      </c>
      <c r="U424" s="187" t="s">
        <v>136</v>
      </c>
      <c r="V424" s="187"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187">
        <f>IF(V424="Fuerte",100,IF(V424="Moderado",50,IF(V424="Débil",0)))</f>
        <v>100</v>
      </c>
      <c r="X424" s="162">
        <f>AVERAGE(W424:W449)</f>
        <v>100</v>
      </c>
      <c r="Y424" s="276" t="s">
        <v>386</v>
      </c>
      <c r="Z424" s="295" t="s">
        <v>190</v>
      </c>
      <c r="AA424" s="297" t="s">
        <v>387</v>
      </c>
      <c r="AB424" s="213" t="str">
        <f>+IF(X424=100,"Fuerte",IF(AND(X424&lt;=99,X424&gt;=50),"Moderado",IF(X424&lt;50,"Débil"," ")))</f>
        <v>Fuerte</v>
      </c>
      <c r="AC424" s="171" t="s">
        <v>140</v>
      </c>
      <c r="AD424" s="171" t="s">
        <v>140</v>
      </c>
      <c r="AE424" s="246"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153"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153" t="str">
        <f>K424</f>
        <v>Responda las Preguntas de Impacto</v>
      </c>
      <c r="AH424" s="152"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
      </c>
      <c r="AI424" s="180"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
      </c>
      <c r="AJ424" s="299" t="s">
        <v>388</v>
      </c>
      <c r="AK424" s="278">
        <v>43466</v>
      </c>
      <c r="AL424" s="278">
        <v>43830</v>
      </c>
      <c r="AM424" s="280" t="s">
        <v>386</v>
      </c>
      <c r="AN424" s="267" t="s">
        <v>389</v>
      </c>
      <c r="AO424" s="264"/>
      <c r="AP424" s="260"/>
      <c r="AQ424" s="260"/>
      <c r="AR424" s="260"/>
      <c r="AS424" s="260"/>
      <c r="AT424" s="260"/>
      <c r="AU424" s="260"/>
      <c r="AV424" s="260"/>
      <c r="AW424" s="260"/>
      <c r="AX424" s="260"/>
      <c r="AY424" s="260"/>
      <c r="AZ424" s="261"/>
      <c r="BA424" s="302"/>
      <c r="BB424" s="305"/>
      <c r="BC424" s="305"/>
      <c r="BD424" s="305"/>
      <c r="BE424" s="286"/>
    </row>
    <row r="425" spans="1:57" ht="30" customHeight="1" thickBot="1">
      <c r="A425" s="150"/>
      <c r="B425" s="132"/>
      <c r="C425" s="153"/>
      <c r="D425" s="155"/>
      <c r="E425" s="153"/>
      <c r="F425" s="155"/>
      <c r="G425" s="159"/>
      <c r="H425" s="21" t="s">
        <v>145</v>
      </c>
      <c r="I425" s="60" t="s">
        <v>131</v>
      </c>
      <c r="J425" s="239"/>
      <c r="K425" s="203"/>
      <c r="L425" s="153"/>
      <c r="M425" s="205"/>
      <c r="N425" s="194"/>
      <c r="O425" s="177"/>
      <c r="P425" s="23" t="s">
        <v>146</v>
      </c>
      <c r="Q425" s="19" t="s">
        <v>147</v>
      </c>
      <c r="R425" s="23">
        <f>+IFERROR(VLOOKUP(Q425,[15]DATOS!$E$2:$F$17,2,FALSE),"")</f>
        <v>15</v>
      </c>
      <c r="S425" s="192"/>
      <c r="T425" s="192"/>
      <c r="U425" s="192"/>
      <c r="V425" s="192"/>
      <c r="W425" s="192"/>
      <c r="X425" s="162"/>
      <c r="Y425" s="293"/>
      <c r="Z425" s="295"/>
      <c r="AA425" s="297"/>
      <c r="AB425" s="213"/>
      <c r="AC425" s="171"/>
      <c r="AD425" s="171"/>
      <c r="AE425" s="174"/>
      <c r="AF425" s="153"/>
      <c r="AG425" s="153"/>
      <c r="AH425" s="153"/>
      <c r="AI425" s="181"/>
      <c r="AJ425" s="300"/>
      <c r="AK425" s="278"/>
      <c r="AL425" s="278"/>
      <c r="AM425" s="280"/>
      <c r="AN425" s="267"/>
      <c r="AO425" s="265"/>
      <c r="AP425" s="162"/>
      <c r="AQ425" s="162"/>
      <c r="AR425" s="162"/>
      <c r="AS425" s="162"/>
      <c r="AT425" s="162"/>
      <c r="AU425" s="162"/>
      <c r="AV425" s="162"/>
      <c r="AW425" s="162"/>
      <c r="AX425" s="162"/>
      <c r="AY425" s="162"/>
      <c r="AZ425" s="262"/>
      <c r="BA425" s="303"/>
      <c r="BB425" s="306"/>
      <c r="BC425" s="306"/>
      <c r="BD425" s="306"/>
      <c r="BE425" s="287"/>
    </row>
    <row r="426" spans="1:57" ht="30" customHeight="1" thickBot="1">
      <c r="A426" s="150"/>
      <c r="B426" s="132"/>
      <c r="C426" s="153"/>
      <c r="D426" s="155"/>
      <c r="E426" s="153"/>
      <c r="F426" s="155"/>
      <c r="G426" s="159"/>
      <c r="H426" s="21" t="s">
        <v>148</v>
      </c>
      <c r="I426" s="60" t="s">
        <v>131</v>
      </c>
      <c r="J426" s="239"/>
      <c r="K426" s="203"/>
      <c r="L426" s="153"/>
      <c r="M426" s="205"/>
      <c r="N426" s="194"/>
      <c r="O426" s="177"/>
      <c r="P426" s="23" t="s">
        <v>149</v>
      </c>
      <c r="Q426" s="19" t="s">
        <v>150</v>
      </c>
      <c r="R426" s="23">
        <f>+IFERROR(VLOOKUP(Q426,[15]DATOS!$E$2:$F$17,2,FALSE),"")</f>
        <v>15</v>
      </c>
      <c r="S426" s="192"/>
      <c r="T426" s="192"/>
      <c r="U426" s="192"/>
      <c r="V426" s="192"/>
      <c r="W426" s="192"/>
      <c r="X426" s="162"/>
      <c r="Y426" s="293"/>
      <c r="Z426" s="295"/>
      <c r="AA426" s="297"/>
      <c r="AB426" s="213"/>
      <c r="AC426" s="171"/>
      <c r="AD426" s="171"/>
      <c r="AE426" s="174"/>
      <c r="AF426" s="153"/>
      <c r="AG426" s="153"/>
      <c r="AH426" s="153"/>
      <c r="AI426" s="181"/>
      <c r="AJ426" s="300"/>
      <c r="AK426" s="278"/>
      <c r="AL426" s="278"/>
      <c r="AM426" s="280"/>
      <c r="AN426" s="267"/>
      <c r="AO426" s="265"/>
      <c r="AP426" s="162"/>
      <c r="AQ426" s="162"/>
      <c r="AR426" s="162"/>
      <c r="AS426" s="162"/>
      <c r="AT426" s="162"/>
      <c r="AU426" s="162"/>
      <c r="AV426" s="162"/>
      <c r="AW426" s="162"/>
      <c r="AX426" s="162"/>
      <c r="AY426" s="162"/>
      <c r="AZ426" s="262"/>
      <c r="BA426" s="303"/>
      <c r="BB426" s="306"/>
      <c r="BC426" s="306"/>
      <c r="BD426" s="306"/>
      <c r="BE426" s="287"/>
    </row>
    <row r="427" spans="1:57" ht="30" customHeight="1" thickBot="1">
      <c r="A427" s="150"/>
      <c r="B427" s="132"/>
      <c r="C427" s="153"/>
      <c r="D427" s="155"/>
      <c r="E427" s="153"/>
      <c r="F427" s="155"/>
      <c r="G427" s="159"/>
      <c r="H427" s="21" t="s">
        <v>151</v>
      </c>
      <c r="I427" s="60" t="s">
        <v>131</v>
      </c>
      <c r="J427" s="239"/>
      <c r="K427" s="203"/>
      <c r="L427" s="153"/>
      <c r="M427" s="205"/>
      <c r="N427" s="194"/>
      <c r="O427" s="177"/>
      <c r="P427" s="23" t="s">
        <v>153</v>
      </c>
      <c r="Q427" s="19" t="s">
        <v>154</v>
      </c>
      <c r="R427" s="23">
        <f>+IFERROR(VLOOKUP(Q427,[15]DATOS!$E$2:$F$17,2,FALSE),"")</f>
        <v>15</v>
      </c>
      <c r="S427" s="192"/>
      <c r="T427" s="192"/>
      <c r="U427" s="192"/>
      <c r="V427" s="192"/>
      <c r="W427" s="192"/>
      <c r="X427" s="162"/>
      <c r="Y427" s="293"/>
      <c r="Z427" s="295"/>
      <c r="AA427" s="297"/>
      <c r="AB427" s="213"/>
      <c r="AC427" s="171"/>
      <c r="AD427" s="171"/>
      <c r="AE427" s="174"/>
      <c r="AF427" s="153"/>
      <c r="AG427" s="153"/>
      <c r="AH427" s="153"/>
      <c r="AI427" s="181"/>
      <c r="AJ427" s="300"/>
      <c r="AK427" s="278"/>
      <c r="AL427" s="278"/>
      <c r="AM427" s="280"/>
      <c r="AN427" s="267"/>
      <c r="AO427" s="265"/>
      <c r="AP427" s="162"/>
      <c r="AQ427" s="162"/>
      <c r="AR427" s="162"/>
      <c r="AS427" s="162"/>
      <c r="AT427" s="162"/>
      <c r="AU427" s="162"/>
      <c r="AV427" s="162"/>
      <c r="AW427" s="162"/>
      <c r="AX427" s="162"/>
      <c r="AY427" s="162"/>
      <c r="AZ427" s="262"/>
      <c r="BA427" s="303"/>
      <c r="BB427" s="306"/>
      <c r="BC427" s="306"/>
      <c r="BD427" s="306"/>
      <c r="BE427" s="287"/>
    </row>
    <row r="428" spans="1:57" ht="30" customHeight="1" thickBot="1">
      <c r="A428" s="150"/>
      <c r="B428" s="132"/>
      <c r="C428" s="153"/>
      <c r="D428" s="155"/>
      <c r="E428" s="153"/>
      <c r="F428" s="155"/>
      <c r="G428" s="159"/>
      <c r="H428" s="21" t="s">
        <v>155</v>
      </c>
      <c r="I428" s="60" t="s">
        <v>131</v>
      </c>
      <c r="J428" s="239"/>
      <c r="K428" s="203"/>
      <c r="L428" s="153"/>
      <c r="M428" s="205"/>
      <c r="N428" s="194"/>
      <c r="O428" s="177"/>
      <c r="P428" s="23" t="s">
        <v>156</v>
      </c>
      <c r="Q428" s="19" t="s">
        <v>157</v>
      </c>
      <c r="R428" s="23">
        <f>+IFERROR(VLOOKUP(Q428,[15]DATOS!$E$2:$F$17,2,FALSE),"")</f>
        <v>15</v>
      </c>
      <c r="S428" s="192"/>
      <c r="T428" s="192"/>
      <c r="U428" s="192"/>
      <c r="V428" s="192"/>
      <c r="W428" s="192"/>
      <c r="X428" s="162"/>
      <c r="Y428" s="293"/>
      <c r="Z428" s="295"/>
      <c r="AA428" s="297"/>
      <c r="AB428" s="213"/>
      <c r="AC428" s="171"/>
      <c r="AD428" s="171"/>
      <c r="AE428" s="174"/>
      <c r="AF428" s="153"/>
      <c r="AG428" s="153"/>
      <c r="AH428" s="153"/>
      <c r="AI428" s="181"/>
      <c r="AJ428" s="300"/>
      <c r="AK428" s="278"/>
      <c r="AL428" s="278"/>
      <c r="AM428" s="280"/>
      <c r="AN428" s="267"/>
      <c r="AO428" s="265"/>
      <c r="AP428" s="162"/>
      <c r="AQ428" s="162"/>
      <c r="AR428" s="162"/>
      <c r="AS428" s="162"/>
      <c r="AT428" s="162"/>
      <c r="AU428" s="162"/>
      <c r="AV428" s="162"/>
      <c r="AW428" s="162"/>
      <c r="AX428" s="162"/>
      <c r="AY428" s="162"/>
      <c r="AZ428" s="262"/>
      <c r="BA428" s="303"/>
      <c r="BB428" s="306"/>
      <c r="BC428" s="306"/>
      <c r="BD428" s="306"/>
      <c r="BE428" s="287"/>
    </row>
    <row r="429" spans="1:57" ht="30" customHeight="1" thickBot="1">
      <c r="A429" s="150"/>
      <c r="B429" s="132"/>
      <c r="C429" s="153"/>
      <c r="D429" s="155"/>
      <c r="E429" s="153"/>
      <c r="F429" s="155"/>
      <c r="G429" s="159"/>
      <c r="H429" s="21" t="s">
        <v>158</v>
      </c>
      <c r="I429" s="60" t="s">
        <v>131</v>
      </c>
      <c r="J429" s="239"/>
      <c r="K429" s="203"/>
      <c r="L429" s="153"/>
      <c r="M429" s="205"/>
      <c r="N429" s="194"/>
      <c r="O429" s="177"/>
      <c r="P429" s="24" t="s">
        <v>159</v>
      </c>
      <c r="Q429" s="19" t="s">
        <v>160</v>
      </c>
      <c r="R429" s="23">
        <f>+IFERROR(VLOOKUP(Q429,[15]DATOS!$E$2:$F$17,2,FALSE),"")</f>
        <v>15</v>
      </c>
      <c r="S429" s="192"/>
      <c r="T429" s="192"/>
      <c r="U429" s="192"/>
      <c r="V429" s="192"/>
      <c r="W429" s="192"/>
      <c r="X429" s="162"/>
      <c r="Y429" s="293"/>
      <c r="Z429" s="295"/>
      <c r="AA429" s="297"/>
      <c r="AB429" s="213"/>
      <c r="AC429" s="171"/>
      <c r="AD429" s="171"/>
      <c r="AE429" s="174"/>
      <c r="AF429" s="153"/>
      <c r="AG429" s="153"/>
      <c r="AH429" s="153"/>
      <c r="AI429" s="181"/>
      <c r="AJ429" s="300"/>
      <c r="AK429" s="278"/>
      <c r="AL429" s="278"/>
      <c r="AM429" s="280"/>
      <c r="AN429" s="267"/>
      <c r="AO429" s="265"/>
      <c r="AP429" s="162"/>
      <c r="AQ429" s="162"/>
      <c r="AR429" s="162"/>
      <c r="AS429" s="162"/>
      <c r="AT429" s="162"/>
      <c r="AU429" s="162"/>
      <c r="AV429" s="162"/>
      <c r="AW429" s="162"/>
      <c r="AX429" s="162"/>
      <c r="AY429" s="162"/>
      <c r="AZ429" s="262"/>
      <c r="BA429" s="303"/>
      <c r="BB429" s="306"/>
      <c r="BC429" s="306"/>
      <c r="BD429" s="306"/>
      <c r="BE429" s="287"/>
    </row>
    <row r="430" spans="1:57" ht="30" customHeight="1" thickBot="1">
      <c r="A430" s="150"/>
      <c r="B430" s="132"/>
      <c r="C430" s="153"/>
      <c r="D430" s="155"/>
      <c r="E430" s="153"/>
      <c r="F430" s="155"/>
      <c r="G430" s="159"/>
      <c r="H430" s="21" t="s">
        <v>161</v>
      </c>
      <c r="I430" s="60" t="s">
        <v>131</v>
      </c>
      <c r="J430" s="239"/>
      <c r="K430" s="203"/>
      <c r="L430" s="153"/>
      <c r="M430" s="205"/>
      <c r="N430" s="194"/>
      <c r="O430" s="177"/>
      <c r="P430" s="23" t="s">
        <v>162</v>
      </c>
      <c r="Q430" s="23" t="s">
        <v>163</v>
      </c>
      <c r="R430" s="23">
        <f>+IFERROR(VLOOKUP(Q430,[15]DATOS!$E$2:$F$17,2,FALSE),"")</f>
        <v>10</v>
      </c>
      <c r="S430" s="192"/>
      <c r="T430" s="192"/>
      <c r="U430" s="192"/>
      <c r="V430" s="192"/>
      <c r="W430" s="192"/>
      <c r="X430" s="162"/>
      <c r="Y430" s="293"/>
      <c r="Z430" s="295"/>
      <c r="AA430" s="297"/>
      <c r="AB430" s="213"/>
      <c r="AC430" s="171"/>
      <c r="AD430" s="171"/>
      <c r="AE430" s="174"/>
      <c r="AF430" s="153"/>
      <c r="AG430" s="153"/>
      <c r="AH430" s="153"/>
      <c r="AI430" s="181"/>
      <c r="AJ430" s="300"/>
      <c r="AK430" s="278"/>
      <c r="AL430" s="278"/>
      <c r="AM430" s="280"/>
      <c r="AN430" s="267"/>
      <c r="AO430" s="265"/>
      <c r="AP430" s="162"/>
      <c r="AQ430" s="162"/>
      <c r="AR430" s="162"/>
      <c r="AS430" s="162"/>
      <c r="AT430" s="162"/>
      <c r="AU430" s="162"/>
      <c r="AV430" s="162"/>
      <c r="AW430" s="162"/>
      <c r="AX430" s="162"/>
      <c r="AY430" s="162"/>
      <c r="AZ430" s="262"/>
      <c r="BA430" s="303"/>
      <c r="BB430" s="306"/>
      <c r="BC430" s="306"/>
      <c r="BD430" s="306"/>
      <c r="BE430" s="287"/>
    </row>
    <row r="431" spans="1:57" ht="72" customHeight="1" thickBot="1">
      <c r="A431" s="150"/>
      <c r="B431" s="132"/>
      <c r="C431" s="153"/>
      <c r="D431" s="155"/>
      <c r="E431" s="157"/>
      <c r="F431" s="155"/>
      <c r="G431" s="159"/>
      <c r="H431" s="21" t="s">
        <v>164</v>
      </c>
      <c r="I431" s="60" t="s">
        <v>131</v>
      </c>
      <c r="J431" s="239"/>
      <c r="K431" s="203"/>
      <c r="L431" s="153"/>
      <c r="M431" s="205"/>
      <c r="N431" s="194"/>
      <c r="O431" s="170"/>
      <c r="P431" s="20"/>
      <c r="Q431" s="24"/>
      <c r="R431" s="24"/>
      <c r="S431" s="192"/>
      <c r="T431" s="192"/>
      <c r="U431" s="192"/>
      <c r="V431" s="192"/>
      <c r="W431" s="192"/>
      <c r="X431" s="162"/>
      <c r="Y431" s="294"/>
      <c r="Z431" s="296"/>
      <c r="AA431" s="298"/>
      <c r="AB431" s="213"/>
      <c r="AC431" s="171"/>
      <c r="AD431" s="171"/>
      <c r="AE431" s="174"/>
      <c r="AF431" s="153"/>
      <c r="AG431" s="153"/>
      <c r="AH431" s="153"/>
      <c r="AI431" s="181"/>
      <c r="AJ431" s="300"/>
      <c r="AK431" s="279"/>
      <c r="AL431" s="279"/>
      <c r="AM431" s="281"/>
      <c r="AN431" s="267"/>
      <c r="AO431" s="266"/>
      <c r="AP431" s="187"/>
      <c r="AQ431" s="187"/>
      <c r="AR431" s="187"/>
      <c r="AS431" s="187"/>
      <c r="AT431" s="187"/>
      <c r="AU431" s="187"/>
      <c r="AV431" s="187"/>
      <c r="AW431" s="187"/>
      <c r="AX431" s="187"/>
      <c r="AY431" s="187"/>
      <c r="AZ431" s="263"/>
      <c r="BA431" s="304"/>
      <c r="BB431" s="307"/>
      <c r="BC431" s="307"/>
      <c r="BD431" s="307"/>
      <c r="BE431" s="288"/>
    </row>
    <row r="432" spans="1:57" ht="30" customHeight="1" thickBot="1">
      <c r="A432" s="150"/>
      <c r="B432" s="132"/>
      <c r="C432" s="153"/>
      <c r="D432" s="155"/>
      <c r="E432" s="193"/>
      <c r="F432" s="155"/>
      <c r="G432" s="159"/>
      <c r="H432" s="21" t="s">
        <v>165</v>
      </c>
      <c r="I432" s="60" t="s">
        <v>131</v>
      </c>
      <c r="J432" s="239"/>
      <c r="K432" s="203"/>
      <c r="L432" s="153"/>
      <c r="M432" s="205"/>
      <c r="N432" s="194"/>
      <c r="O432" s="177"/>
      <c r="P432" s="23" t="s">
        <v>134</v>
      </c>
      <c r="Q432" s="19" t="s">
        <v>135</v>
      </c>
      <c r="R432" s="23">
        <f>+IFERROR(VLOOKUP(Q432,[15]DATOS!$E$2:$F$17,2,FALSE),"")</f>
        <v>15</v>
      </c>
      <c r="S432" s="162">
        <f>SUM(R432:R441)</f>
        <v>100</v>
      </c>
      <c r="T432" s="161" t="str">
        <f>+IF(AND(S432&lt;=100,S432&gt;=96),"Fuerte",IF(AND(S432&lt;=95,S432&gt;=86),"Moderado",IF(AND(S432&lt;=85,J432&gt;=0),"Débil"," ")))</f>
        <v>Fuerte</v>
      </c>
      <c r="U432" s="161" t="s">
        <v>136</v>
      </c>
      <c r="V432" s="161"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161"/>
      <c r="X432" s="162"/>
      <c r="Y432" s="170"/>
      <c r="Z432" s="214"/>
      <c r="AA432" s="170"/>
      <c r="AB432" s="213"/>
      <c r="AC432" s="171"/>
      <c r="AD432" s="171"/>
      <c r="AE432" s="174"/>
      <c r="AF432" s="153"/>
      <c r="AG432" s="153"/>
      <c r="AH432" s="153"/>
      <c r="AI432" s="181"/>
      <c r="AJ432" s="289"/>
      <c r="AK432" s="290"/>
      <c r="AL432" s="290"/>
      <c r="AM432" s="291"/>
      <c r="AN432" s="267"/>
      <c r="AO432" s="292"/>
      <c r="AP432" s="192"/>
      <c r="AQ432" s="192"/>
      <c r="AR432" s="192"/>
      <c r="AS432" s="192"/>
      <c r="AT432" s="192"/>
      <c r="AU432" s="192"/>
      <c r="AV432" s="192"/>
      <c r="AW432" s="192"/>
      <c r="AX432" s="192"/>
      <c r="AY432" s="192"/>
      <c r="AZ432" s="283"/>
      <c r="BA432" s="284"/>
      <c r="BB432" s="285"/>
      <c r="BC432" s="285"/>
      <c r="BD432" s="285"/>
      <c r="BE432" s="282"/>
    </row>
    <row r="433" spans="1:57" ht="30" customHeight="1" thickBot="1">
      <c r="A433" s="150"/>
      <c r="B433" s="132"/>
      <c r="C433" s="153"/>
      <c r="D433" s="155"/>
      <c r="E433" s="159"/>
      <c r="F433" s="155"/>
      <c r="G433" s="159"/>
      <c r="H433" s="21" t="s">
        <v>166</v>
      </c>
      <c r="I433" s="60" t="s">
        <v>131</v>
      </c>
      <c r="J433" s="239"/>
      <c r="K433" s="203"/>
      <c r="L433" s="153"/>
      <c r="M433" s="205"/>
      <c r="N433" s="194"/>
      <c r="O433" s="177"/>
      <c r="P433" s="23" t="s">
        <v>146</v>
      </c>
      <c r="Q433" s="19" t="s">
        <v>147</v>
      </c>
      <c r="R433" s="23">
        <f>+IFERROR(VLOOKUP(Q433,[15]DATOS!$E$2:$F$17,2,FALSE),"")</f>
        <v>15</v>
      </c>
      <c r="S433" s="162"/>
      <c r="T433" s="162"/>
      <c r="U433" s="162"/>
      <c r="V433" s="162"/>
      <c r="W433" s="162"/>
      <c r="X433" s="162"/>
      <c r="Y433" s="153"/>
      <c r="Z433" s="162"/>
      <c r="AA433" s="153"/>
      <c r="AB433" s="213"/>
      <c r="AC433" s="171"/>
      <c r="AD433" s="171"/>
      <c r="AE433" s="174"/>
      <c r="AF433" s="153"/>
      <c r="AG433" s="153"/>
      <c r="AH433" s="153"/>
      <c r="AI433" s="181"/>
      <c r="AJ433" s="289"/>
      <c r="AK433" s="290"/>
      <c r="AL433" s="290"/>
      <c r="AM433" s="291"/>
      <c r="AN433" s="267"/>
      <c r="AO433" s="292"/>
      <c r="AP433" s="192"/>
      <c r="AQ433" s="192"/>
      <c r="AR433" s="192"/>
      <c r="AS433" s="192"/>
      <c r="AT433" s="192"/>
      <c r="AU433" s="192"/>
      <c r="AV433" s="192"/>
      <c r="AW433" s="192"/>
      <c r="AX433" s="192"/>
      <c r="AY433" s="192"/>
      <c r="AZ433" s="283"/>
      <c r="BA433" s="284"/>
      <c r="BB433" s="285"/>
      <c r="BC433" s="285"/>
      <c r="BD433" s="285"/>
      <c r="BE433" s="282"/>
    </row>
    <row r="434" spans="1:57" ht="30" customHeight="1" thickBot="1">
      <c r="A434" s="150"/>
      <c r="B434" s="132"/>
      <c r="C434" s="153"/>
      <c r="D434" s="155"/>
      <c r="E434" s="159"/>
      <c r="F434" s="155"/>
      <c r="G434" s="159"/>
      <c r="H434" s="21" t="s">
        <v>167</v>
      </c>
      <c r="I434" s="60" t="s">
        <v>131</v>
      </c>
      <c r="J434" s="239"/>
      <c r="K434" s="203"/>
      <c r="L434" s="153"/>
      <c r="M434" s="205"/>
      <c r="N434" s="194"/>
      <c r="O434" s="177"/>
      <c r="P434" s="23" t="s">
        <v>149</v>
      </c>
      <c r="Q434" s="19" t="s">
        <v>150</v>
      </c>
      <c r="R434" s="23">
        <f>+IFERROR(VLOOKUP(Q434,[15]DATOS!$E$2:$F$17,2,FALSE),"")</f>
        <v>15</v>
      </c>
      <c r="S434" s="162"/>
      <c r="T434" s="162"/>
      <c r="U434" s="162"/>
      <c r="V434" s="162"/>
      <c r="W434" s="162"/>
      <c r="X434" s="162"/>
      <c r="Y434" s="153"/>
      <c r="Z434" s="162"/>
      <c r="AA434" s="153"/>
      <c r="AB434" s="213"/>
      <c r="AC434" s="171"/>
      <c r="AD434" s="171"/>
      <c r="AE434" s="174"/>
      <c r="AF434" s="153"/>
      <c r="AG434" s="153"/>
      <c r="AH434" s="153"/>
      <c r="AI434" s="181"/>
      <c r="AJ434" s="289"/>
      <c r="AK434" s="290"/>
      <c r="AL434" s="290"/>
      <c r="AM434" s="291"/>
      <c r="AN434" s="267"/>
      <c r="AO434" s="292"/>
      <c r="AP434" s="192"/>
      <c r="AQ434" s="192"/>
      <c r="AR434" s="192"/>
      <c r="AS434" s="192"/>
      <c r="AT434" s="192"/>
      <c r="AU434" s="192"/>
      <c r="AV434" s="192"/>
      <c r="AW434" s="192"/>
      <c r="AX434" s="192"/>
      <c r="AY434" s="192"/>
      <c r="AZ434" s="283"/>
      <c r="BA434" s="284"/>
      <c r="BB434" s="285"/>
      <c r="BC434" s="285"/>
      <c r="BD434" s="285"/>
      <c r="BE434" s="282"/>
    </row>
    <row r="435" spans="1:57" ht="30" customHeight="1" thickBot="1">
      <c r="A435" s="150"/>
      <c r="B435" s="132"/>
      <c r="C435" s="153"/>
      <c r="D435" s="155"/>
      <c r="E435" s="159"/>
      <c r="F435" s="155"/>
      <c r="G435" s="159"/>
      <c r="H435" s="21" t="s">
        <v>168</v>
      </c>
      <c r="I435" s="60" t="s">
        <v>131</v>
      </c>
      <c r="J435" s="239"/>
      <c r="K435" s="203"/>
      <c r="L435" s="153"/>
      <c r="M435" s="205"/>
      <c r="N435" s="194"/>
      <c r="O435" s="177"/>
      <c r="P435" s="23" t="s">
        <v>153</v>
      </c>
      <c r="Q435" s="19" t="s">
        <v>154</v>
      </c>
      <c r="R435" s="23">
        <f>+IFERROR(VLOOKUP(Q435,[15]DATOS!$E$2:$F$17,2,FALSE),"")</f>
        <v>15</v>
      </c>
      <c r="S435" s="162"/>
      <c r="T435" s="162"/>
      <c r="U435" s="162"/>
      <c r="V435" s="162"/>
      <c r="W435" s="162"/>
      <c r="X435" s="162"/>
      <c r="Y435" s="153"/>
      <c r="Z435" s="162"/>
      <c r="AA435" s="153"/>
      <c r="AB435" s="213"/>
      <c r="AC435" s="171"/>
      <c r="AD435" s="171"/>
      <c r="AE435" s="174"/>
      <c r="AF435" s="153"/>
      <c r="AG435" s="153"/>
      <c r="AH435" s="153"/>
      <c r="AI435" s="181"/>
      <c r="AJ435" s="289"/>
      <c r="AK435" s="290"/>
      <c r="AL435" s="290"/>
      <c r="AM435" s="291"/>
      <c r="AN435" s="267"/>
      <c r="AO435" s="292"/>
      <c r="AP435" s="192"/>
      <c r="AQ435" s="192"/>
      <c r="AR435" s="192"/>
      <c r="AS435" s="192"/>
      <c r="AT435" s="192"/>
      <c r="AU435" s="192"/>
      <c r="AV435" s="192"/>
      <c r="AW435" s="192"/>
      <c r="AX435" s="192"/>
      <c r="AY435" s="192"/>
      <c r="AZ435" s="283"/>
      <c r="BA435" s="284"/>
      <c r="BB435" s="285"/>
      <c r="BC435" s="285"/>
      <c r="BD435" s="285"/>
      <c r="BE435" s="282"/>
    </row>
    <row r="436" spans="1:57" ht="18.75" customHeight="1" thickBot="1">
      <c r="A436" s="150"/>
      <c r="B436" s="132"/>
      <c r="C436" s="153"/>
      <c r="D436" s="155"/>
      <c r="E436" s="159"/>
      <c r="F436" s="155"/>
      <c r="G436" s="159"/>
      <c r="H436" s="195" t="s">
        <v>169</v>
      </c>
      <c r="I436" s="60" t="s">
        <v>131</v>
      </c>
      <c r="J436" s="239"/>
      <c r="K436" s="203"/>
      <c r="L436" s="153"/>
      <c r="M436" s="205"/>
      <c r="N436" s="194"/>
      <c r="O436" s="177"/>
      <c r="P436" s="23" t="s">
        <v>156</v>
      </c>
      <c r="Q436" s="19" t="s">
        <v>157</v>
      </c>
      <c r="R436" s="23">
        <f>+IFERROR(VLOOKUP(Q436,[15]DATOS!$E$2:$F$17,2,FALSE),"")</f>
        <v>15</v>
      </c>
      <c r="S436" s="162"/>
      <c r="T436" s="162"/>
      <c r="U436" s="162"/>
      <c r="V436" s="162"/>
      <c r="W436" s="162"/>
      <c r="X436" s="162"/>
      <c r="Y436" s="153"/>
      <c r="Z436" s="162"/>
      <c r="AA436" s="153"/>
      <c r="AB436" s="213"/>
      <c r="AC436" s="171"/>
      <c r="AD436" s="171"/>
      <c r="AE436" s="174"/>
      <c r="AF436" s="153"/>
      <c r="AG436" s="153"/>
      <c r="AH436" s="153"/>
      <c r="AI436" s="181"/>
      <c r="AJ436" s="289"/>
      <c r="AK436" s="290"/>
      <c r="AL436" s="290"/>
      <c r="AM436" s="291"/>
      <c r="AN436" s="267"/>
      <c r="AO436" s="292"/>
      <c r="AP436" s="192"/>
      <c r="AQ436" s="192"/>
      <c r="AR436" s="192"/>
      <c r="AS436" s="192"/>
      <c r="AT436" s="192"/>
      <c r="AU436" s="192"/>
      <c r="AV436" s="192"/>
      <c r="AW436" s="192"/>
      <c r="AX436" s="192"/>
      <c r="AY436" s="192"/>
      <c r="AZ436" s="283"/>
      <c r="BA436" s="284"/>
      <c r="BB436" s="285"/>
      <c r="BC436" s="285"/>
      <c r="BD436" s="285"/>
      <c r="BE436" s="282"/>
    </row>
    <row r="437" spans="1:57" ht="30" customHeight="1" thickBot="1">
      <c r="A437" s="150"/>
      <c r="B437" s="132"/>
      <c r="C437" s="153"/>
      <c r="D437" s="155"/>
      <c r="E437" s="159"/>
      <c r="F437" s="155"/>
      <c r="G437" s="159"/>
      <c r="H437" s="195"/>
      <c r="I437" s="60" t="s">
        <v>131</v>
      </c>
      <c r="J437" s="239"/>
      <c r="K437" s="203"/>
      <c r="L437" s="153"/>
      <c r="M437" s="205"/>
      <c r="N437" s="194"/>
      <c r="O437" s="177"/>
      <c r="P437" s="23" t="s">
        <v>159</v>
      </c>
      <c r="Q437" s="19" t="s">
        <v>160</v>
      </c>
      <c r="R437" s="23">
        <f>+IFERROR(VLOOKUP(Q437,[15]DATOS!$E$2:$F$17,2,FALSE),"")</f>
        <v>15</v>
      </c>
      <c r="S437" s="162"/>
      <c r="T437" s="162"/>
      <c r="U437" s="162"/>
      <c r="V437" s="162"/>
      <c r="W437" s="162"/>
      <c r="X437" s="162"/>
      <c r="Y437" s="153"/>
      <c r="Z437" s="162"/>
      <c r="AA437" s="153"/>
      <c r="AB437" s="213"/>
      <c r="AC437" s="171"/>
      <c r="AD437" s="171"/>
      <c r="AE437" s="174"/>
      <c r="AF437" s="153"/>
      <c r="AG437" s="153"/>
      <c r="AH437" s="153"/>
      <c r="AI437" s="181"/>
      <c r="AJ437" s="289"/>
      <c r="AK437" s="290"/>
      <c r="AL437" s="290"/>
      <c r="AM437" s="291"/>
      <c r="AN437" s="267"/>
      <c r="AO437" s="292"/>
      <c r="AP437" s="192"/>
      <c r="AQ437" s="192"/>
      <c r="AR437" s="192"/>
      <c r="AS437" s="192"/>
      <c r="AT437" s="192"/>
      <c r="AU437" s="192"/>
      <c r="AV437" s="192"/>
      <c r="AW437" s="192"/>
      <c r="AX437" s="192"/>
      <c r="AY437" s="192"/>
      <c r="AZ437" s="283"/>
      <c r="BA437" s="284"/>
      <c r="BB437" s="285"/>
      <c r="BC437" s="285"/>
      <c r="BD437" s="285"/>
      <c r="BE437" s="282"/>
    </row>
    <row r="438" spans="1:57" ht="27.75" hidden="1" customHeight="1">
      <c r="A438" s="150"/>
      <c r="B438" s="132"/>
      <c r="C438" s="153"/>
      <c r="D438" s="155"/>
      <c r="E438" s="159"/>
      <c r="F438" s="155"/>
      <c r="G438" s="159"/>
      <c r="H438" s="178" t="s">
        <v>170</v>
      </c>
      <c r="I438" s="60" t="s">
        <v>131</v>
      </c>
      <c r="J438" s="239"/>
      <c r="K438" s="203"/>
      <c r="L438" s="153"/>
      <c r="M438" s="205"/>
      <c r="N438" s="194"/>
      <c r="O438" s="177"/>
      <c r="P438" s="23" t="s">
        <v>162</v>
      </c>
      <c r="Q438" s="23" t="s">
        <v>163</v>
      </c>
      <c r="R438" s="23">
        <f>+IFERROR(VLOOKUP(Q438,[15]DATOS!$E$2:$F$17,2,FALSE),"")</f>
        <v>10</v>
      </c>
      <c r="S438" s="162"/>
      <c r="T438" s="162"/>
      <c r="U438" s="162"/>
      <c r="V438" s="162"/>
      <c r="W438" s="162"/>
      <c r="X438" s="162"/>
      <c r="Y438" s="153"/>
      <c r="Z438" s="162"/>
      <c r="AA438" s="153"/>
      <c r="AB438" s="213"/>
      <c r="AC438" s="171"/>
      <c r="AD438" s="171"/>
      <c r="AE438" s="174"/>
      <c r="AF438" s="153"/>
      <c r="AG438" s="153"/>
      <c r="AH438" s="153"/>
      <c r="AI438" s="181"/>
      <c r="AJ438" s="289"/>
      <c r="AK438" s="290"/>
      <c r="AL438" s="290"/>
      <c r="AM438" s="291"/>
      <c r="AN438" s="267"/>
      <c r="AO438" s="292"/>
      <c r="AP438" s="192"/>
      <c r="AQ438" s="192"/>
      <c r="AR438" s="192"/>
      <c r="AS438" s="192"/>
      <c r="AT438" s="192"/>
      <c r="AU438" s="192"/>
      <c r="AV438" s="192"/>
      <c r="AW438" s="192"/>
      <c r="AX438" s="192"/>
      <c r="AY438" s="192"/>
      <c r="AZ438" s="283"/>
      <c r="BA438" s="284"/>
      <c r="BB438" s="285"/>
      <c r="BC438" s="285"/>
      <c r="BD438" s="285"/>
      <c r="BE438" s="282"/>
    </row>
    <row r="439" spans="1:57" ht="26.25" customHeight="1" thickBot="1">
      <c r="A439" s="150"/>
      <c r="B439" s="132"/>
      <c r="C439" s="153"/>
      <c r="D439" s="155"/>
      <c r="E439" s="159"/>
      <c r="F439" s="155"/>
      <c r="G439" s="159"/>
      <c r="H439" s="179"/>
      <c r="I439" s="60" t="s">
        <v>131</v>
      </c>
      <c r="J439" s="239"/>
      <c r="K439" s="203"/>
      <c r="L439" s="153"/>
      <c r="M439" s="205"/>
      <c r="N439" s="159"/>
      <c r="O439" s="177"/>
      <c r="P439" s="192"/>
      <c r="Q439" s="192"/>
      <c r="R439" s="192"/>
      <c r="S439" s="162"/>
      <c r="T439" s="162"/>
      <c r="U439" s="162"/>
      <c r="V439" s="162"/>
      <c r="W439" s="162"/>
      <c r="X439" s="162"/>
      <c r="Y439" s="153"/>
      <c r="Z439" s="162"/>
      <c r="AA439" s="153"/>
      <c r="AB439" s="213"/>
      <c r="AC439" s="171"/>
      <c r="AD439" s="171"/>
      <c r="AE439" s="174"/>
      <c r="AF439" s="153"/>
      <c r="AG439" s="153"/>
      <c r="AH439" s="153"/>
      <c r="AI439" s="182"/>
      <c r="AJ439" s="269" t="s">
        <v>390</v>
      </c>
      <c r="AK439" s="272" t="s">
        <v>202</v>
      </c>
      <c r="AL439" s="272" t="s">
        <v>203</v>
      </c>
      <c r="AM439" s="275"/>
      <c r="AN439" s="267"/>
      <c r="AO439" s="292"/>
      <c r="AP439" s="192"/>
      <c r="AQ439" s="192"/>
      <c r="AR439" s="192"/>
      <c r="AS439" s="192"/>
      <c r="AT439" s="192"/>
      <c r="AU439" s="192"/>
      <c r="AV439" s="192"/>
      <c r="AW439" s="192"/>
      <c r="AX439" s="192"/>
      <c r="AY439" s="192"/>
      <c r="AZ439" s="283"/>
      <c r="BA439" s="284"/>
      <c r="BB439" s="285"/>
      <c r="BC439" s="285"/>
      <c r="BD439" s="285"/>
      <c r="BE439" s="282"/>
    </row>
    <row r="440" spans="1:57" ht="18.75" customHeight="1" thickBot="1">
      <c r="A440" s="150"/>
      <c r="B440" s="132"/>
      <c r="C440" s="153"/>
      <c r="D440" s="155"/>
      <c r="E440" s="159"/>
      <c r="F440" s="155"/>
      <c r="G440" s="159"/>
      <c r="H440" s="195" t="s">
        <v>171</v>
      </c>
      <c r="I440" s="60" t="s">
        <v>131</v>
      </c>
      <c r="J440" s="239"/>
      <c r="K440" s="203"/>
      <c r="L440" s="153"/>
      <c r="M440" s="205"/>
      <c r="N440" s="159"/>
      <c r="O440" s="177"/>
      <c r="P440" s="192"/>
      <c r="Q440" s="192"/>
      <c r="R440" s="192"/>
      <c r="S440" s="162"/>
      <c r="T440" s="162"/>
      <c r="U440" s="162"/>
      <c r="V440" s="162"/>
      <c r="W440" s="162"/>
      <c r="X440" s="162"/>
      <c r="Y440" s="153"/>
      <c r="Z440" s="162"/>
      <c r="AA440" s="153"/>
      <c r="AB440" s="213"/>
      <c r="AC440" s="171"/>
      <c r="AD440" s="171"/>
      <c r="AE440" s="174"/>
      <c r="AF440" s="153"/>
      <c r="AG440" s="153"/>
      <c r="AH440" s="153"/>
      <c r="AI440" s="182"/>
      <c r="AJ440" s="270"/>
      <c r="AK440" s="273"/>
      <c r="AL440" s="273"/>
      <c r="AM440" s="276"/>
      <c r="AN440" s="267"/>
      <c r="AO440" s="292"/>
      <c r="AP440" s="192"/>
      <c r="AQ440" s="192"/>
      <c r="AR440" s="192"/>
      <c r="AS440" s="192"/>
      <c r="AT440" s="192"/>
      <c r="AU440" s="192"/>
      <c r="AV440" s="192"/>
      <c r="AW440" s="192"/>
      <c r="AX440" s="192"/>
      <c r="AY440" s="192"/>
      <c r="AZ440" s="283"/>
      <c r="BA440" s="284"/>
      <c r="BB440" s="285"/>
      <c r="BC440" s="285"/>
      <c r="BD440" s="285"/>
      <c r="BE440" s="282"/>
    </row>
    <row r="441" spans="1:57" ht="9.75" customHeight="1" thickBot="1">
      <c r="A441" s="150"/>
      <c r="B441" s="132"/>
      <c r="C441" s="153"/>
      <c r="D441" s="155"/>
      <c r="E441" s="159"/>
      <c r="F441" s="155"/>
      <c r="G441" s="159"/>
      <c r="H441" s="195"/>
      <c r="I441" s="60" t="s">
        <v>131</v>
      </c>
      <c r="J441" s="239"/>
      <c r="K441" s="203"/>
      <c r="L441" s="153"/>
      <c r="M441" s="205"/>
      <c r="N441" s="159"/>
      <c r="O441" s="177"/>
      <c r="P441" s="192"/>
      <c r="Q441" s="192"/>
      <c r="R441" s="192"/>
      <c r="S441" s="162"/>
      <c r="T441" s="162"/>
      <c r="U441" s="162"/>
      <c r="V441" s="162"/>
      <c r="W441" s="162"/>
      <c r="X441" s="162"/>
      <c r="Y441" s="153"/>
      <c r="Z441" s="162"/>
      <c r="AA441" s="153"/>
      <c r="AB441" s="213"/>
      <c r="AC441" s="171"/>
      <c r="AD441" s="171"/>
      <c r="AE441" s="174"/>
      <c r="AF441" s="153"/>
      <c r="AG441" s="153"/>
      <c r="AH441" s="153"/>
      <c r="AI441" s="182"/>
      <c r="AJ441" s="270"/>
      <c r="AK441" s="273"/>
      <c r="AL441" s="273"/>
      <c r="AM441" s="276"/>
      <c r="AN441" s="267"/>
      <c r="AO441" s="292"/>
      <c r="AP441" s="192"/>
      <c r="AQ441" s="192"/>
      <c r="AR441" s="192"/>
      <c r="AS441" s="192"/>
      <c r="AT441" s="192"/>
      <c r="AU441" s="192"/>
      <c r="AV441" s="192"/>
      <c r="AW441" s="192"/>
      <c r="AX441" s="192"/>
      <c r="AY441" s="192"/>
      <c r="AZ441" s="283"/>
      <c r="BA441" s="284"/>
      <c r="BB441" s="285"/>
      <c r="BC441" s="285"/>
      <c r="BD441" s="285"/>
      <c r="BE441" s="282"/>
    </row>
    <row r="442" spans="1:57" ht="18.75" customHeight="1" thickBot="1">
      <c r="A442" s="150"/>
      <c r="B442" s="132"/>
      <c r="C442" s="153"/>
      <c r="D442" s="155"/>
      <c r="E442" s="159"/>
      <c r="F442" s="155"/>
      <c r="G442" s="159"/>
      <c r="H442" s="195" t="s">
        <v>172</v>
      </c>
      <c r="I442" s="60" t="s">
        <v>131</v>
      </c>
      <c r="J442" s="239"/>
      <c r="K442" s="203"/>
      <c r="L442" s="153"/>
      <c r="M442" s="205"/>
      <c r="N442" s="159"/>
      <c r="O442" s="177"/>
      <c r="P442" s="192"/>
      <c r="Q442" s="192"/>
      <c r="R442" s="192"/>
      <c r="S442" s="162"/>
      <c r="T442" s="162"/>
      <c r="U442" s="162"/>
      <c r="V442" s="162"/>
      <c r="W442" s="162"/>
      <c r="X442" s="162"/>
      <c r="Y442" s="153"/>
      <c r="Z442" s="162"/>
      <c r="AA442" s="153"/>
      <c r="AB442" s="213"/>
      <c r="AC442" s="171"/>
      <c r="AD442" s="171"/>
      <c r="AE442" s="174"/>
      <c r="AF442" s="153"/>
      <c r="AG442" s="153"/>
      <c r="AH442" s="153"/>
      <c r="AI442" s="182"/>
      <c r="AJ442" s="270"/>
      <c r="AK442" s="273"/>
      <c r="AL442" s="273"/>
      <c r="AM442" s="276"/>
      <c r="AN442" s="267"/>
    </row>
    <row r="443" spans="1:57" ht="12.75" customHeight="1" thickBot="1">
      <c r="A443" s="150"/>
      <c r="B443" s="132"/>
      <c r="C443" s="153"/>
      <c r="D443" s="155"/>
      <c r="E443" s="159"/>
      <c r="F443" s="155"/>
      <c r="G443" s="159"/>
      <c r="H443" s="195"/>
      <c r="I443" s="60" t="s">
        <v>131</v>
      </c>
      <c r="J443" s="239"/>
      <c r="K443" s="203"/>
      <c r="L443" s="153"/>
      <c r="M443" s="205"/>
      <c r="N443" s="159"/>
      <c r="O443" s="177"/>
      <c r="P443" s="192"/>
      <c r="Q443" s="192"/>
      <c r="R443" s="192"/>
      <c r="S443" s="162"/>
      <c r="T443" s="162"/>
      <c r="U443" s="162"/>
      <c r="V443" s="162"/>
      <c r="W443" s="162"/>
      <c r="X443" s="162"/>
      <c r="Y443" s="153"/>
      <c r="Z443" s="162"/>
      <c r="AA443" s="153"/>
      <c r="AB443" s="213"/>
      <c r="AC443" s="171"/>
      <c r="AD443" s="171"/>
      <c r="AE443" s="174"/>
      <c r="AF443" s="153"/>
      <c r="AG443" s="153"/>
      <c r="AH443" s="153"/>
      <c r="AI443" s="182"/>
      <c r="AJ443" s="270"/>
      <c r="AK443" s="273"/>
      <c r="AL443" s="273"/>
      <c r="AM443" s="276"/>
      <c r="AN443" s="267"/>
    </row>
    <row r="444" spans="1:57" ht="18.75" customHeight="1" thickBot="1">
      <c r="A444" s="150"/>
      <c r="B444" s="132"/>
      <c r="C444" s="153"/>
      <c r="D444" s="155"/>
      <c r="E444" s="159"/>
      <c r="F444" s="155"/>
      <c r="G444" s="159"/>
      <c r="H444" s="195" t="s">
        <v>173</v>
      </c>
      <c r="I444" s="60" t="s">
        <v>131</v>
      </c>
      <c r="J444" s="239"/>
      <c r="K444" s="203"/>
      <c r="L444" s="153"/>
      <c r="M444" s="205"/>
      <c r="N444" s="159"/>
      <c r="O444" s="177"/>
      <c r="P444" s="192"/>
      <c r="Q444" s="192"/>
      <c r="R444" s="192"/>
      <c r="S444" s="162"/>
      <c r="T444" s="162"/>
      <c r="U444" s="162"/>
      <c r="V444" s="162"/>
      <c r="W444" s="162"/>
      <c r="X444" s="162"/>
      <c r="Y444" s="153"/>
      <c r="Z444" s="162"/>
      <c r="AA444" s="153"/>
      <c r="AB444" s="213"/>
      <c r="AC444" s="171"/>
      <c r="AD444" s="171"/>
      <c r="AE444" s="174"/>
      <c r="AF444" s="153"/>
      <c r="AG444" s="153"/>
      <c r="AH444" s="153"/>
      <c r="AI444" s="182"/>
      <c r="AJ444" s="270"/>
      <c r="AK444" s="273"/>
      <c r="AL444" s="273"/>
      <c r="AM444" s="276"/>
      <c r="AN444" s="267"/>
    </row>
    <row r="445" spans="1:57" ht="12.75" customHeight="1" thickBot="1">
      <c r="A445" s="150"/>
      <c r="B445" s="132"/>
      <c r="C445" s="153"/>
      <c r="D445" s="155"/>
      <c r="E445" s="159"/>
      <c r="F445" s="155"/>
      <c r="G445" s="159"/>
      <c r="H445" s="195"/>
      <c r="I445" s="60" t="s">
        <v>131</v>
      </c>
      <c r="J445" s="239"/>
      <c r="K445" s="203"/>
      <c r="L445" s="153"/>
      <c r="M445" s="205"/>
      <c r="N445" s="159"/>
      <c r="O445" s="177"/>
      <c r="P445" s="192"/>
      <c r="Q445" s="192"/>
      <c r="R445" s="192"/>
      <c r="S445" s="162"/>
      <c r="T445" s="162"/>
      <c r="U445" s="162"/>
      <c r="V445" s="162"/>
      <c r="W445" s="162"/>
      <c r="X445" s="162"/>
      <c r="Y445" s="153"/>
      <c r="Z445" s="162"/>
      <c r="AA445" s="153"/>
      <c r="AB445" s="213"/>
      <c r="AC445" s="171"/>
      <c r="AD445" s="171"/>
      <c r="AE445" s="174"/>
      <c r="AF445" s="153"/>
      <c r="AG445" s="153"/>
      <c r="AH445" s="153"/>
      <c r="AI445" s="182"/>
      <c r="AJ445" s="270"/>
      <c r="AK445" s="273"/>
      <c r="AL445" s="273"/>
      <c r="AM445" s="276"/>
      <c r="AN445" s="267"/>
    </row>
    <row r="446" spans="1:57" ht="14.25" customHeight="1" thickBot="1">
      <c r="A446" s="150"/>
      <c r="B446" s="132"/>
      <c r="C446" s="153"/>
      <c r="D446" s="155"/>
      <c r="E446" s="159"/>
      <c r="F446" s="155"/>
      <c r="G446" s="159"/>
      <c r="H446" s="178" t="s">
        <v>174</v>
      </c>
      <c r="I446" s="60" t="s">
        <v>131</v>
      </c>
      <c r="J446" s="239"/>
      <c r="K446" s="203"/>
      <c r="L446" s="153"/>
      <c r="M446" s="205"/>
      <c r="N446" s="159"/>
      <c r="O446" s="177"/>
      <c r="P446" s="192"/>
      <c r="Q446" s="192"/>
      <c r="R446" s="192"/>
      <c r="S446" s="162"/>
      <c r="T446" s="162"/>
      <c r="U446" s="162"/>
      <c r="V446" s="162"/>
      <c r="W446" s="162"/>
      <c r="X446" s="162"/>
      <c r="Y446" s="153"/>
      <c r="Z446" s="162"/>
      <c r="AA446" s="153"/>
      <c r="AB446" s="213"/>
      <c r="AC446" s="171"/>
      <c r="AD446" s="171"/>
      <c r="AE446" s="174"/>
      <c r="AF446" s="153"/>
      <c r="AG446" s="153"/>
      <c r="AH446" s="153"/>
      <c r="AI446" s="182"/>
      <c r="AJ446" s="270"/>
      <c r="AK446" s="273"/>
      <c r="AL446" s="273"/>
      <c r="AM446" s="276"/>
      <c r="AN446" s="267"/>
    </row>
    <row r="447" spans="1:57" ht="13.5" customHeight="1" thickBot="1">
      <c r="A447" s="150"/>
      <c r="B447" s="132"/>
      <c r="C447" s="153"/>
      <c r="D447" s="155"/>
      <c r="E447" s="159"/>
      <c r="F447" s="155"/>
      <c r="G447" s="159"/>
      <c r="H447" s="179"/>
      <c r="I447" s="60" t="s">
        <v>131</v>
      </c>
      <c r="J447" s="239"/>
      <c r="K447" s="203"/>
      <c r="L447" s="153"/>
      <c r="M447" s="205"/>
      <c r="N447" s="159"/>
      <c r="O447" s="177"/>
      <c r="P447" s="192"/>
      <c r="Q447" s="192"/>
      <c r="R447" s="192"/>
      <c r="S447" s="162"/>
      <c r="T447" s="162"/>
      <c r="U447" s="162"/>
      <c r="V447" s="162"/>
      <c r="W447" s="162"/>
      <c r="X447" s="162"/>
      <c r="Y447" s="153"/>
      <c r="Z447" s="162"/>
      <c r="AA447" s="153"/>
      <c r="AB447" s="213"/>
      <c r="AC447" s="171"/>
      <c r="AD447" s="171"/>
      <c r="AE447" s="174"/>
      <c r="AF447" s="153"/>
      <c r="AG447" s="153"/>
      <c r="AH447" s="153"/>
      <c r="AI447" s="182"/>
      <c r="AJ447" s="270"/>
      <c r="AK447" s="273"/>
      <c r="AL447" s="273"/>
      <c r="AM447" s="276"/>
      <c r="AN447" s="267"/>
    </row>
    <row r="448" spans="1:57" ht="15.75" customHeight="1" thickBot="1">
      <c r="A448" s="150"/>
      <c r="B448" s="132"/>
      <c r="C448" s="153"/>
      <c r="D448" s="155"/>
      <c r="E448" s="159"/>
      <c r="F448" s="155"/>
      <c r="G448" s="159"/>
      <c r="H448" s="185" t="s">
        <v>175</v>
      </c>
      <c r="I448" s="60" t="s">
        <v>131</v>
      </c>
      <c r="J448" s="239"/>
      <c r="K448" s="203"/>
      <c r="L448" s="153"/>
      <c r="M448" s="205"/>
      <c r="N448" s="159"/>
      <c r="O448" s="177"/>
      <c r="P448" s="192"/>
      <c r="Q448" s="192"/>
      <c r="R448" s="192"/>
      <c r="S448" s="162"/>
      <c r="T448" s="162"/>
      <c r="U448" s="162"/>
      <c r="V448" s="162"/>
      <c r="W448" s="162"/>
      <c r="X448" s="162"/>
      <c r="Y448" s="153"/>
      <c r="Z448" s="162"/>
      <c r="AA448" s="153"/>
      <c r="AB448" s="213"/>
      <c r="AC448" s="171"/>
      <c r="AD448" s="171"/>
      <c r="AE448" s="174"/>
      <c r="AF448" s="153"/>
      <c r="AG448" s="153"/>
      <c r="AH448" s="153"/>
      <c r="AI448" s="182"/>
      <c r="AJ448" s="270"/>
      <c r="AK448" s="273"/>
      <c r="AL448" s="273"/>
      <c r="AM448" s="276"/>
      <c r="AN448" s="267"/>
    </row>
    <row r="449" spans="1:40" ht="15.75" thickBot="1">
      <c r="A449" s="249"/>
      <c r="B449" s="133"/>
      <c r="C449" s="223"/>
      <c r="D449" s="250"/>
      <c r="E449" s="160"/>
      <c r="F449" s="250"/>
      <c r="G449" s="160"/>
      <c r="H449" s="240"/>
      <c r="I449" s="60" t="s">
        <v>131</v>
      </c>
      <c r="J449" s="251"/>
      <c r="K449" s="252"/>
      <c r="L449" s="153"/>
      <c r="M449" s="257"/>
      <c r="N449" s="160"/>
      <c r="O449" s="177"/>
      <c r="P449" s="192"/>
      <c r="Q449" s="192"/>
      <c r="R449" s="192"/>
      <c r="S449" s="233"/>
      <c r="T449" s="233"/>
      <c r="U449" s="233"/>
      <c r="V449" s="233"/>
      <c r="W449" s="233"/>
      <c r="X449" s="233"/>
      <c r="Y449" s="223"/>
      <c r="Z449" s="233"/>
      <c r="AA449" s="223"/>
      <c r="AB449" s="245"/>
      <c r="AC449" s="171"/>
      <c r="AD449" s="171"/>
      <c r="AE449" s="247"/>
      <c r="AF449" s="223"/>
      <c r="AG449" s="223"/>
      <c r="AH449" s="153"/>
      <c r="AI449" s="234"/>
      <c r="AJ449" s="271"/>
      <c r="AK449" s="274"/>
      <c r="AL449" s="274"/>
      <c r="AM449" s="277"/>
      <c r="AN449" s="268"/>
    </row>
    <row r="450" spans="1:40" ht="15" customHeight="1" thickBot="1">
      <c r="A450" s="248">
        <v>16</v>
      </c>
      <c r="B450" s="131" t="s">
        <v>381</v>
      </c>
      <c r="C450" s="153" t="s">
        <v>391</v>
      </c>
      <c r="D450" s="154" t="s">
        <v>126</v>
      </c>
      <c r="E450" s="158" t="s">
        <v>392</v>
      </c>
      <c r="F450" s="207" t="s">
        <v>393</v>
      </c>
      <c r="G450" s="158" t="s">
        <v>129</v>
      </c>
      <c r="H450" s="37" t="s">
        <v>130</v>
      </c>
      <c r="I450" s="60" t="s">
        <v>131</v>
      </c>
      <c r="J450" s="238">
        <f>COUNTIF(I450:I475,[3]DATOS!$D$24)</f>
        <v>26</v>
      </c>
      <c r="K450" s="203" t="str">
        <f>+IF(AND(J450&lt;6,J450&gt;0),"Moderado",IF(AND(J450&lt;12,J450&gt;5),"Mayor",IF(AND(J450&lt;20,J450&gt;11),"Catastrófico","Responda las Preguntas de Impacto")))</f>
        <v>Responda las Preguntas de Impacto</v>
      </c>
      <c r="L450" s="152"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
      </c>
      <c r="M450" s="204"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158" t="s">
        <v>394</v>
      </c>
      <c r="O450" s="157" t="s">
        <v>133</v>
      </c>
      <c r="P450" s="22" t="s">
        <v>134</v>
      </c>
      <c r="Q450" s="19" t="s">
        <v>135</v>
      </c>
      <c r="R450" s="22">
        <f>+IFERROR(VLOOKUP(Q450,[15]DATOS!$E$2:$F$17,2,FALSE),"")</f>
        <v>15</v>
      </c>
      <c r="S450" s="187">
        <f>SUM(R450:R457)</f>
        <v>100</v>
      </c>
      <c r="T450" s="187" t="str">
        <f>+IF(AND(S450&lt;=100,S450&gt;=96),"Fuerte",IF(AND(S450&lt;=95,S450&gt;=86),"Moderado",IF(AND(S450&lt;=85,J450&gt;=0),"Débil"," ")))</f>
        <v>Fuerte</v>
      </c>
      <c r="U450" s="187" t="s">
        <v>136</v>
      </c>
      <c r="V450" s="187"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187">
        <f>IF(V450="Fuerte",100,IF(V450="Moderado",50,IF(V450="Débil",0)))</f>
        <v>100</v>
      </c>
      <c r="X450" s="162">
        <f>AVERAGE(W450:W475)</f>
        <v>100</v>
      </c>
      <c r="Y450" s="221" t="s">
        <v>395</v>
      </c>
      <c r="Z450" s="162" t="s">
        <v>190</v>
      </c>
      <c r="AA450" s="255" t="s">
        <v>396</v>
      </c>
      <c r="AB450" s="213" t="str">
        <f>+IF(X450=100,"Fuerte",IF(AND(X450&lt;=99,X450&gt;=50),"Moderado",IF(X450&lt;50,"Débil"," ")))</f>
        <v>Fuerte</v>
      </c>
      <c r="AC450" s="171" t="s">
        <v>140</v>
      </c>
      <c r="AD450" s="171" t="s">
        <v>140</v>
      </c>
      <c r="AE450" s="246"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153"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153" t="str">
        <f>K450</f>
        <v>Responda las Preguntas de Impacto</v>
      </c>
      <c r="AH450" s="152"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
      </c>
      <c r="AI450" s="180"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
      </c>
      <c r="AJ450" s="237" t="s">
        <v>397</v>
      </c>
      <c r="AK450" s="164">
        <v>43466</v>
      </c>
      <c r="AL450" s="164">
        <v>43830</v>
      </c>
      <c r="AM450" s="236" t="s">
        <v>398</v>
      </c>
      <c r="AN450" s="231" t="s">
        <v>399</v>
      </c>
    </row>
    <row r="451" spans="1:40" ht="15.75" thickBot="1">
      <c r="A451" s="150"/>
      <c r="B451" s="132"/>
      <c r="C451" s="153"/>
      <c r="D451" s="155"/>
      <c r="E451" s="159"/>
      <c r="F451" s="155"/>
      <c r="G451" s="159"/>
      <c r="H451" s="21" t="s">
        <v>145</v>
      </c>
      <c r="I451" s="60" t="s">
        <v>131</v>
      </c>
      <c r="J451" s="239"/>
      <c r="K451" s="203"/>
      <c r="L451" s="153"/>
      <c r="M451" s="205"/>
      <c r="N451" s="159"/>
      <c r="O451" s="177"/>
      <c r="P451" s="23" t="s">
        <v>146</v>
      </c>
      <c r="Q451" s="19" t="s">
        <v>147</v>
      </c>
      <c r="R451" s="23">
        <f>+IFERROR(VLOOKUP(Q451,[15]DATOS!$E$2:$F$17,2,FALSE),"")</f>
        <v>15</v>
      </c>
      <c r="S451" s="192"/>
      <c r="T451" s="192"/>
      <c r="U451" s="192"/>
      <c r="V451" s="192"/>
      <c r="W451" s="192"/>
      <c r="X451" s="162"/>
      <c r="Y451" s="221"/>
      <c r="Z451" s="162"/>
      <c r="AA451" s="255"/>
      <c r="AB451" s="213"/>
      <c r="AC451" s="171"/>
      <c r="AD451" s="171"/>
      <c r="AE451" s="174"/>
      <c r="AF451" s="153"/>
      <c r="AG451" s="153"/>
      <c r="AH451" s="153"/>
      <c r="AI451" s="181"/>
      <c r="AJ451" s="259"/>
      <c r="AK451" s="164"/>
      <c r="AL451" s="164"/>
      <c r="AM451" s="236"/>
      <c r="AN451" s="231"/>
    </row>
    <row r="452" spans="1:40" ht="15.75" thickBot="1">
      <c r="A452" s="150"/>
      <c r="B452" s="132"/>
      <c r="C452" s="153"/>
      <c r="D452" s="155"/>
      <c r="E452" s="159"/>
      <c r="F452" s="155"/>
      <c r="G452" s="159"/>
      <c r="H452" s="21" t="s">
        <v>148</v>
      </c>
      <c r="I452" s="60" t="s">
        <v>131</v>
      </c>
      <c r="J452" s="239"/>
      <c r="K452" s="203"/>
      <c r="L452" s="153"/>
      <c r="M452" s="205"/>
      <c r="N452" s="159"/>
      <c r="O452" s="177"/>
      <c r="P452" s="23" t="s">
        <v>149</v>
      </c>
      <c r="Q452" s="19" t="s">
        <v>150</v>
      </c>
      <c r="R452" s="23">
        <f>+IFERROR(VLOOKUP(Q452,[15]DATOS!$E$2:$F$17,2,FALSE),"")</f>
        <v>15</v>
      </c>
      <c r="S452" s="192"/>
      <c r="T452" s="192"/>
      <c r="U452" s="192"/>
      <c r="V452" s="192"/>
      <c r="W452" s="192"/>
      <c r="X452" s="162"/>
      <c r="Y452" s="221"/>
      <c r="Z452" s="162"/>
      <c r="AA452" s="255"/>
      <c r="AB452" s="213"/>
      <c r="AC452" s="171"/>
      <c r="AD452" s="171"/>
      <c r="AE452" s="174"/>
      <c r="AF452" s="153"/>
      <c r="AG452" s="153"/>
      <c r="AH452" s="153"/>
      <c r="AI452" s="181"/>
      <c r="AJ452" s="259"/>
      <c r="AK452" s="164"/>
      <c r="AL452" s="164"/>
      <c r="AM452" s="236"/>
      <c r="AN452" s="231"/>
    </row>
    <row r="453" spans="1:40" ht="15.75" thickBot="1">
      <c r="A453" s="150"/>
      <c r="B453" s="132"/>
      <c r="C453" s="153"/>
      <c r="D453" s="155"/>
      <c r="E453" s="159"/>
      <c r="F453" s="155"/>
      <c r="G453" s="159"/>
      <c r="H453" s="21" t="s">
        <v>151</v>
      </c>
      <c r="I453" s="60" t="s">
        <v>131</v>
      </c>
      <c r="J453" s="239"/>
      <c r="K453" s="203"/>
      <c r="L453" s="153"/>
      <c r="M453" s="205"/>
      <c r="N453" s="159"/>
      <c r="O453" s="177"/>
      <c r="P453" s="23" t="s">
        <v>153</v>
      </c>
      <c r="Q453" s="19" t="s">
        <v>154</v>
      </c>
      <c r="R453" s="23">
        <f>+IFERROR(VLOOKUP(Q453,[15]DATOS!$E$2:$F$17,2,FALSE),"")</f>
        <v>15</v>
      </c>
      <c r="S453" s="192"/>
      <c r="T453" s="192"/>
      <c r="U453" s="192"/>
      <c r="V453" s="192"/>
      <c r="W453" s="192"/>
      <c r="X453" s="162"/>
      <c r="Y453" s="221"/>
      <c r="Z453" s="162"/>
      <c r="AA453" s="255"/>
      <c r="AB453" s="213"/>
      <c r="AC453" s="171"/>
      <c r="AD453" s="171"/>
      <c r="AE453" s="174"/>
      <c r="AF453" s="153"/>
      <c r="AG453" s="153"/>
      <c r="AH453" s="153"/>
      <c r="AI453" s="181"/>
      <c r="AJ453" s="259"/>
      <c r="AK453" s="164"/>
      <c r="AL453" s="164"/>
      <c r="AM453" s="236"/>
      <c r="AN453" s="231"/>
    </row>
    <row r="454" spans="1:40" ht="15.75" thickBot="1">
      <c r="A454" s="150"/>
      <c r="B454" s="132"/>
      <c r="C454" s="153"/>
      <c r="D454" s="155"/>
      <c r="E454" s="159"/>
      <c r="F454" s="155"/>
      <c r="G454" s="159"/>
      <c r="H454" s="21" t="s">
        <v>155</v>
      </c>
      <c r="I454" s="60" t="s">
        <v>131</v>
      </c>
      <c r="J454" s="239"/>
      <c r="K454" s="203"/>
      <c r="L454" s="153"/>
      <c r="M454" s="205"/>
      <c r="N454" s="159"/>
      <c r="O454" s="177"/>
      <c r="P454" s="23" t="s">
        <v>156</v>
      </c>
      <c r="Q454" s="19" t="s">
        <v>157</v>
      </c>
      <c r="R454" s="23">
        <f>+IFERROR(VLOOKUP(Q454,[15]DATOS!$E$2:$F$17,2,FALSE),"")</f>
        <v>15</v>
      </c>
      <c r="S454" s="192"/>
      <c r="T454" s="192"/>
      <c r="U454" s="192"/>
      <c r="V454" s="192"/>
      <c r="W454" s="192"/>
      <c r="X454" s="162"/>
      <c r="Y454" s="221"/>
      <c r="Z454" s="162"/>
      <c r="AA454" s="255"/>
      <c r="AB454" s="213"/>
      <c r="AC454" s="171"/>
      <c r="AD454" s="171"/>
      <c r="AE454" s="174"/>
      <c r="AF454" s="153"/>
      <c r="AG454" s="153"/>
      <c r="AH454" s="153"/>
      <c r="AI454" s="181"/>
      <c r="AJ454" s="259"/>
      <c r="AK454" s="164"/>
      <c r="AL454" s="164"/>
      <c r="AM454" s="236"/>
      <c r="AN454" s="231"/>
    </row>
    <row r="455" spans="1:40" ht="15.75" thickBot="1">
      <c r="A455" s="150"/>
      <c r="B455" s="132"/>
      <c r="C455" s="153"/>
      <c r="D455" s="155"/>
      <c r="E455" s="159"/>
      <c r="F455" s="155"/>
      <c r="G455" s="159"/>
      <c r="H455" s="21" t="s">
        <v>158</v>
      </c>
      <c r="I455" s="60" t="s">
        <v>131</v>
      </c>
      <c r="J455" s="239"/>
      <c r="K455" s="203"/>
      <c r="L455" s="153"/>
      <c r="M455" s="205"/>
      <c r="N455" s="159"/>
      <c r="O455" s="177"/>
      <c r="P455" s="24" t="s">
        <v>159</v>
      </c>
      <c r="Q455" s="19" t="s">
        <v>160</v>
      </c>
      <c r="R455" s="23">
        <f>+IFERROR(VLOOKUP(Q455,[15]DATOS!$E$2:$F$17,2,FALSE),"")</f>
        <v>15</v>
      </c>
      <c r="S455" s="192"/>
      <c r="T455" s="192"/>
      <c r="U455" s="192"/>
      <c r="V455" s="192"/>
      <c r="W455" s="192"/>
      <c r="X455" s="162"/>
      <c r="Y455" s="221"/>
      <c r="Z455" s="162"/>
      <c r="AA455" s="255"/>
      <c r="AB455" s="213"/>
      <c r="AC455" s="171"/>
      <c r="AD455" s="171"/>
      <c r="AE455" s="174"/>
      <c r="AF455" s="153"/>
      <c r="AG455" s="153"/>
      <c r="AH455" s="153"/>
      <c r="AI455" s="181"/>
      <c r="AJ455" s="259"/>
      <c r="AK455" s="164"/>
      <c r="AL455" s="164"/>
      <c r="AM455" s="236"/>
      <c r="AN455" s="231"/>
    </row>
    <row r="456" spans="1:40" ht="15.75" thickBot="1">
      <c r="A456" s="150"/>
      <c r="B456" s="132"/>
      <c r="C456" s="153"/>
      <c r="D456" s="155"/>
      <c r="E456" s="159"/>
      <c r="F456" s="155"/>
      <c r="G456" s="159"/>
      <c r="H456" s="21" t="s">
        <v>161</v>
      </c>
      <c r="I456" s="60" t="s">
        <v>131</v>
      </c>
      <c r="J456" s="239"/>
      <c r="K456" s="203"/>
      <c r="L456" s="153"/>
      <c r="M456" s="205"/>
      <c r="N456" s="159"/>
      <c r="O456" s="177"/>
      <c r="P456" s="23" t="s">
        <v>162</v>
      </c>
      <c r="Q456" s="23" t="s">
        <v>163</v>
      </c>
      <c r="R456" s="23">
        <f>+IFERROR(VLOOKUP(Q456,[15]DATOS!$E$2:$F$17,2,FALSE),"")</f>
        <v>10</v>
      </c>
      <c r="S456" s="192"/>
      <c r="T456" s="192"/>
      <c r="U456" s="192"/>
      <c r="V456" s="192"/>
      <c r="W456" s="192"/>
      <c r="X456" s="162"/>
      <c r="Y456" s="221"/>
      <c r="Z456" s="162"/>
      <c r="AA456" s="255"/>
      <c r="AB456" s="213"/>
      <c r="AC456" s="171"/>
      <c r="AD456" s="171"/>
      <c r="AE456" s="174"/>
      <c r="AF456" s="153"/>
      <c r="AG456" s="153"/>
      <c r="AH456" s="153"/>
      <c r="AI456" s="181"/>
      <c r="AJ456" s="259"/>
      <c r="AK456" s="164"/>
      <c r="AL456" s="164"/>
      <c r="AM456" s="236"/>
      <c r="AN456" s="231"/>
    </row>
    <row r="457" spans="1:40" ht="30.75" thickBot="1">
      <c r="A457" s="150"/>
      <c r="B457" s="132"/>
      <c r="C457" s="153"/>
      <c r="D457" s="155"/>
      <c r="E457" s="159"/>
      <c r="F457" s="155"/>
      <c r="G457" s="159"/>
      <c r="H457" s="21" t="s">
        <v>164</v>
      </c>
      <c r="I457" s="60" t="s">
        <v>131</v>
      </c>
      <c r="J457" s="239"/>
      <c r="K457" s="203"/>
      <c r="L457" s="153"/>
      <c r="M457" s="205"/>
      <c r="N457" s="211"/>
      <c r="O457" s="170"/>
      <c r="P457" s="20"/>
      <c r="Q457" s="24"/>
      <c r="R457" s="24"/>
      <c r="S457" s="192"/>
      <c r="T457" s="192"/>
      <c r="U457" s="192"/>
      <c r="V457" s="192"/>
      <c r="W457" s="192"/>
      <c r="X457" s="162"/>
      <c r="Y457" s="241"/>
      <c r="Z457" s="187"/>
      <c r="AA457" s="256"/>
      <c r="AB457" s="213"/>
      <c r="AC457" s="171"/>
      <c r="AD457" s="171"/>
      <c r="AE457" s="174"/>
      <c r="AF457" s="153"/>
      <c r="AG457" s="153"/>
      <c r="AH457" s="153"/>
      <c r="AI457" s="181"/>
      <c r="AJ457" s="259"/>
      <c r="AK457" s="165"/>
      <c r="AL457" s="165"/>
      <c r="AM457" s="237"/>
      <c r="AN457" s="231"/>
    </row>
    <row r="458" spans="1:40" ht="15.75" thickBot="1">
      <c r="A458" s="150"/>
      <c r="B458" s="132"/>
      <c r="C458" s="153"/>
      <c r="D458" s="155"/>
      <c r="E458" s="159"/>
      <c r="F458" s="155"/>
      <c r="G458" s="159"/>
      <c r="H458" s="21" t="s">
        <v>165</v>
      </c>
      <c r="I458" s="60" t="s">
        <v>131</v>
      </c>
      <c r="J458" s="239"/>
      <c r="K458" s="203"/>
      <c r="L458" s="153"/>
      <c r="M458" s="205"/>
      <c r="N458" s="43"/>
      <c r="O458" s="177"/>
      <c r="P458" s="23" t="s">
        <v>134</v>
      </c>
      <c r="Q458" s="19" t="s">
        <v>135</v>
      </c>
      <c r="R458" s="23">
        <f>+IFERROR(VLOOKUP(Q458,[15]DATOS!$E$2:$F$17,2,FALSE),"")</f>
        <v>15</v>
      </c>
      <c r="S458" s="162">
        <f>SUM(R458:R467)</f>
        <v>100</v>
      </c>
      <c r="T458" s="161" t="str">
        <f>+IF(AND(S458&lt;=100,S458&gt;=96),"Fuerte",IF(AND(S458&lt;=95,S458&gt;=86),"Moderado",IF(AND(S458&lt;=85,J458&gt;=0),"Débil"," ")))</f>
        <v>Fuerte</v>
      </c>
      <c r="U458" s="161" t="s">
        <v>136</v>
      </c>
      <c r="V458" s="161"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161"/>
      <c r="X458" s="162"/>
      <c r="Y458" s="170"/>
      <c r="Z458" s="214"/>
      <c r="AA458" s="170"/>
      <c r="AB458" s="213"/>
      <c r="AC458" s="171"/>
      <c r="AD458" s="171"/>
      <c r="AE458" s="174"/>
      <c r="AF458" s="153"/>
      <c r="AG458" s="153"/>
      <c r="AH458" s="153"/>
      <c r="AI458" s="181"/>
      <c r="AJ458" s="183"/>
      <c r="AK458" s="176"/>
      <c r="AL458" s="176"/>
      <c r="AM458" s="258"/>
      <c r="AN458" s="231"/>
    </row>
    <row r="459" spans="1:40" ht="15.75" thickBot="1">
      <c r="A459" s="150"/>
      <c r="B459" s="132"/>
      <c r="C459" s="153"/>
      <c r="D459" s="155"/>
      <c r="E459" s="159"/>
      <c r="F459" s="155"/>
      <c r="G459" s="159"/>
      <c r="H459" s="21" t="s">
        <v>166</v>
      </c>
      <c r="I459" s="60" t="s">
        <v>131</v>
      </c>
      <c r="J459" s="239"/>
      <c r="K459" s="203"/>
      <c r="L459" s="153"/>
      <c r="M459" s="205"/>
      <c r="N459" s="44"/>
      <c r="O459" s="177"/>
      <c r="P459" s="23" t="s">
        <v>146</v>
      </c>
      <c r="Q459" s="19" t="s">
        <v>147</v>
      </c>
      <c r="R459" s="23">
        <f>+IFERROR(VLOOKUP(Q459,[15]DATOS!$E$2:$F$17,2,FALSE),"")</f>
        <v>15</v>
      </c>
      <c r="S459" s="162"/>
      <c r="T459" s="162"/>
      <c r="U459" s="162"/>
      <c r="V459" s="162"/>
      <c r="W459" s="162"/>
      <c r="X459" s="162"/>
      <c r="Y459" s="153"/>
      <c r="Z459" s="162"/>
      <c r="AA459" s="153"/>
      <c r="AB459" s="213"/>
      <c r="AC459" s="171"/>
      <c r="AD459" s="171"/>
      <c r="AE459" s="174"/>
      <c r="AF459" s="153"/>
      <c r="AG459" s="153"/>
      <c r="AH459" s="153"/>
      <c r="AI459" s="181"/>
      <c r="AJ459" s="183"/>
      <c r="AK459" s="176"/>
      <c r="AL459" s="176"/>
      <c r="AM459" s="258"/>
      <c r="AN459" s="231"/>
    </row>
    <row r="460" spans="1:40" ht="15.75" thickBot="1">
      <c r="A460" s="150"/>
      <c r="B460" s="132"/>
      <c r="C460" s="153"/>
      <c r="D460" s="155"/>
      <c r="E460" s="159"/>
      <c r="F460" s="155"/>
      <c r="G460" s="159"/>
      <c r="H460" s="21" t="s">
        <v>167</v>
      </c>
      <c r="I460" s="60" t="s">
        <v>131</v>
      </c>
      <c r="J460" s="239"/>
      <c r="K460" s="203"/>
      <c r="L460" s="153"/>
      <c r="M460" s="205"/>
      <c r="N460" s="44"/>
      <c r="O460" s="177"/>
      <c r="P460" s="23" t="s">
        <v>149</v>
      </c>
      <c r="Q460" s="19" t="s">
        <v>150</v>
      </c>
      <c r="R460" s="23">
        <f>+IFERROR(VLOOKUP(Q460,[15]DATOS!$E$2:$F$17,2,FALSE),"")</f>
        <v>15</v>
      </c>
      <c r="S460" s="162"/>
      <c r="T460" s="162"/>
      <c r="U460" s="162"/>
      <c r="V460" s="162"/>
      <c r="W460" s="162"/>
      <c r="X460" s="162"/>
      <c r="Y460" s="153"/>
      <c r="Z460" s="162"/>
      <c r="AA460" s="153"/>
      <c r="AB460" s="213"/>
      <c r="AC460" s="171"/>
      <c r="AD460" s="171"/>
      <c r="AE460" s="174"/>
      <c r="AF460" s="153"/>
      <c r="AG460" s="153"/>
      <c r="AH460" s="153"/>
      <c r="AI460" s="181"/>
      <c r="AJ460" s="183"/>
      <c r="AK460" s="176"/>
      <c r="AL460" s="176"/>
      <c r="AM460" s="258"/>
      <c r="AN460" s="231"/>
    </row>
    <row r="461" spans="1:40" ht="15.75" thickBot="1">
      <c r="A461" s="150"/>
      <c r="B461" s="132"/>
      <c r="C461" s="153"/>
      <c r="D461" s="155"/>
      <c r="E461" s="159"/>
      <c r="F461" s="155"/>
      <c r="G461" s="159"/>
      <c r="H461" s="21" t="s">
        <v>168</v>
      </c>
      <c r="I461" s="60" t="s">
        <v>131</v>
      </c>
      <c r="J461" s="239"/>
      <c r="K461" s="203"/>
      <c r="L461" s="153"/>
      <c r="M461" s="205"/>
      <c r="N461" s="44"/>
      <c r="O461" s="177"/>
      <c r="P461" s="23" t="s">
        <v>153</v>
      </c>
      <c r="Q461" s="19" t="s">
        <v>154</v>
      </c>
      <c r="R461" s="23">
        <f>+IFERROR(VLOOKUP(Q461,[15]DATOS!$E$2:$F$17,2,FALSE),"")</f>
        <v>15</v>
      </c>
      <c r="S461" s="162"/>
      <c r="T461" s="162"/>
      <c r="U461" s="162"/>
      <c r="V461" s="162"/>
      <c r="W461" s="162"/>
      <c r="X461" s="162"/>
      <c r="Y461" s="153"/>
      <c r="Z461" s="162"/>
      <c r="AA461" s="153"/>
      <c r="AB461" s="213"/>
      <c r="AC461" s="171"/>
      <c r="AD461" s="171"/>
      <c r="AE461" s="174"/>
      <c r="AF461" s="153"/>
      <c r="AG461" s="153"/>
      <c r="AH461" s="153"/>
      <c r="AI461" s="181"/>
      <c r="AJ461" s="183"/>
      <c r="AK461" s="176"/>
      <c r="AL461" s="176"/>
      <c r="AM461" s="258"/>
      <c r="AN461" s="231"/>
    </row>
    <row r="462" spans="1:40" ht="15.75" thickBot="1">
      <c r="A462" s="150"/>
      <c r="B462" s="132"/>
      <c r="C462" s="153"/>
      <c r="D462" s="155"/>
      <c r="E462" s="159"/>
      <c r="F462" s="155"/>
      <c r="G462" s="159"/>
      <c r="H462" s="195" t="s">
        <v>169</v>
      </c>
      <c r="I462" s="60" t="s">
        <v>131</v>
      </c>
      <c r="J462" s="239"/>
      <c r="K462" s="203"/>
      <c r="L462" s="153"/>
      <c r="M462" s="205"/>
      <c r="N462" s="44"/>
      <c r="O462" s="177"/>
      <c r="P462" s="23" t="s">
        <v>156</v>
      </c>
      <c r="Q462" s="19" t="s">
        <v>157</v>
      </c>
      <c r="R462" s="23">
        <f>+IFERROR(VLOOKUP(Q462,[15]DATOS!$E$2:$F$17,2,FALSE),"")</f>
        <v>15</v>
      </c>
      <c r="S462" s="162"/>
      <c r="T462" s="162"/>
      <c r="U462" s="162"/>
      <c r="V462" s="162"/>
      <c r="W462" s="162"/>
      <c r="X462" s="162"/>
      <c r="Y462" s="153"/>
      <c r="Z462" s="162"/>
      <c r="AA462" s="153"/>
      <c r="AB462" s="213"/>
      <c r="AC462" s="171"/>
      <c r="AD462" s="171"/>
      <c r="AE462" s="174"/>
      <c r="AF462" s="153"/>
      <c r="AG462" s="153"/>
      <c r="AH462" s="153"/>
      <c r="AI462" s="181"/>
      <c r="AJ462" s="183"/>
      <c r="AK462" s="176"/>
      <c r="AL462" s="176"/>
      <c r="AM462" s="258"/>
      <c r="AN462" s="231"/>
    </row>
    <row r="463" spans="1:40" ht="15.75" thickBot="1">
      <c r="A463" s="150"/>
      <c r="B463" s="132"/>
      <c r="C463" s="153"/>
      <c r="D463" s="155"/>
      <c r="E463" s="159"/>
      <c r="F463" s="155"/>
      <c r="G463" s="159"/>
      <c r="H463" s="195"/>
      <c r="I463" s="60" t="s">
        <v>131</v>
      </c>
      <c r="J463" s="239"/>
      <c r="K463" s="203"/>
      <c r="L463" s="153"/>
      <c r="M463" s="205"/>
      <c r="N463" s="44"/>
      <c r="O463" s="177"/>
      <c r="P463" s="23" t="s">
        <v>159</v>
      </c>
      <c r="Q463" s="19" t="s">
        <v>160</v>
      </c>
      <c r="R463" s="23">
        <f>+IFERROR(VLOOKUP(Q463,[15]DATOS!$E$2:$F$17,2,FALSE),"")</f>
        <v>15</v>
      </c>
      <c r="S463" s="162"/>
      <c r="T463" s="162"/>
      <c r="U463" s="162"/>
      <c r="V463" s="162"/>
      <c r="W463" s="162"/>
      <c r="X463" s="162"/>
      <c r="Y463" s="153"/>
      <c r="Z463" s="162"/>
      <c r="AA463" s="153"/>
      <c r="AB463" s="213"/>
      <c r="AC463" s="171"/>
      <c r="AD463" s="171"/>
      <c r="AE463" s="174"/>
      <c r="AF463" s="153"/>
      <c r="AG463" s="153"/>
      <c r="AH463" s="153"/>
      <c r="AI463" s="181"/>
      <c r="AJ463" s="183"/>
      <c r="AK463" s="176"/>
      <c r="AL463" s="176"/>
      <c r="AM463" s="258"/>
      <c r="AN463" s="231"/>
    </row>
    <row r="464" spans="1:40" ht="15.75" thickBot="1">
      <c r="A464" s="150"/>
      <c r="B464" s="132"/>
      <c r="C464" s="153"/>
      <c r="D464" s="155"/>
      <c r="E464" s="159"/>
      <c r="F464" s="155"/>
      <c r="G464" s="159"/>
      <c r="H464" s="178" t="s">
        <v>170</v>
      </c>
      <c r="I464" s="60" t="s">
        <v>131</v>
      </c>
      <c r="J464" s="239"/>
      <c r="K464" s="203"/>
      <c r="L464" s="153"/>
      <c r="M464" s="205"/>
      <c r="N464" s="44"/>
      <c r="O464" s="177"/>
      <c r="P464" s="23" t="s">
        <v>162</v>
      </c>
      <c r="Q464" s="23" t="s">
        <v>163</v>
      </c>
      <c r="R464" s="23">
        <f>+IFERROR(VLOOKUP(Q464,[15]DATOS!$E$2:$F$17,2,FALSE),"")</f>
        <v>10</v>
      </c>
      <c r="S464" s="162"/>
      <c r="T464" s="162"/>
      <c r="U464" s="162"/>
      <c r="V464" s="162"/>
      <c r="W464" s="162"/>
      <c r="X464" s="162"/>
      <c r="Y464" s="153"/>
      <c r="Z464" s="162"/>
      <c r="AA464" s="153"/>
      <c r="AB464" s="213"/>
      <c r="AC464" s="171"/>
      <c r="AD464" s="171"/>
      <c r="AE464" s="174"/>
      <c r="AF464" s="153"/>
      <c r="AG464" s="153"/>
      <c r="AH464" s="153"/>
      <c r="AI464" s="181"/>
      <c r="AJ464" s="183"/>
      <c r="AK464" s="176"/>
      <c r="AL464" s="176"/>
      <c r="AM464" s="258"/>
      <c r="AN464" s="231"/>
    </row>
    <row r="465" spans="1:40" ht="15.75" thickBot="1">
      <c r="A465" s="150"/>
      <c r="B465" s="132"/>
      <c r="C465" s="153"/>
      <c r="D465" s="155"/>
      <c r="E465" s="159"/>
      <c r="F465" s="155"/>
      <c r="G465" s="159"/>
      <c r="H465" s="179"/>
      <c r="I465" s="60" t="s">
        <v>131</v>
      </c>
      <c r="J465" s="239"/>
      <c r="K465" s="203"/>
      <c r="L465" s="153"/>
      <c r="M465" s="205"/>
      <c r="N465" s="44"/>
      <c r="O465" s="177"/>
      <c r="P465" s="192"/>
      <c r="Q465" s="192"/>
      <c r="R465" s="192"/>
      <c r="S465" s="162"/>
      <c r="T465" s="162"/>
      <c r="U465" s="162"/>
      <c r="V465" s="162"/>
      <c r="W465" s="162"/>
      <c r="X465" s="162"/>
      <c r="Y465" s="153"/>
      <c r="Z465" s="162"/>
      <c r="AA465" s="153"/>
      <c r="AB465" s="213"/>
      <c r="AC465" s="171"/>
      <c r="AD465" s="171"/>
      <c r="AE465" s="174"/>
      <c r="AF465" s="153"/>
      <c r="AG465" s="153"/>
      <c r="AH465" s="153"/>
      <c r="AI465" s="182"/>
      <c r="AJ465" s="242" t="s">
        <v>400</v>
      </c>
      <c r="AK465" s="217" t="s">
        <v>401</v>
      </c>
      <c r="AL465" s="217" t="s">
        <v>402</v>
      </c>
      <c r="AM465" s="220"/>
      <c r="AN465" s="231"/>
    </row>
    <row r="466" spans="1:40" ht="15.75" thickBot="1">
      <c r="A466" s="150"/>
      <c r="B466" s="132"/>
      <c r="C466" s="153"/>
      <c r="D466" s="155"/>
      <c r="E466" s="159"/>
      <c r="F466" s="155"/>
      <c r="G466" s="159"/>
      <c r="H466" s="195" t="s">
        <v>171</v>
      </c>
      <c r="I466" s="60" t="s">
        <v>131</v>
      </c>
      <c r="J466" s="239"/>
      <c r="K466" s="203"/>
      <c r="L466" s="153"/>
      <c r="M466" s="205"/>
      <c r="N466" s="44"/>
      <c r="O466" s="177"/>
      <c r="P466" s="192"/>
      <c r="Q466" s="192"/>
      <c r="R466" s="192"/>
      <c r="S466" s="162"/>
      <c r="T466" s="162"/>
      <c r="U466" s="162"/>
      <c r="V466" s="162"/>
      <c r="W466" s="162"/>
      <c r="X466" s="162"/>
      <c r="Y466" s="153"/>
      <c r="Z466" s="162"/>
      <c r="AA466" s="153"/>
      <c r="AB466" s="213"/>
      <c r="AC466" s="171"/>
      <c r="AD466" s="171"/>
      <c r="AE466" s="174"/>
      <c r="AF466" s="153"/>
      <c r="AG466" s="153"/>
      <c r="AH466" s="153"/>
      <c r="AI466" s="182"/>
      <c r="AJ466" s="243"/>
      <c r="AK466" s="218"/>
      <c r="AL466" s="218"/>
      <c r="AM466" s="221"/>
      <c r="AN466" s="231"/>
    </row>
    <row r="467" spans="1:40" ht="15.75" thickBot="1">
      <c r="A467" s="150"/>
      <c r="B467" s="132"/>
      <c r="C467" s="153"/>
      <c r="D467" s="155"/>
      <c r="E467" s="159"/>
      <c r="F467" s="155"/>
      <c r="G467" s="159"/>
      <c r="H467" s="195"/>
      <c r="I467" s="60" t="s">
        <v>131</v>
      </c>
      <c r="J467" s="239"/>
      <c r="K467" s="203"/>
      <c r="L467" s="153"/>
      <c r="M467" s="205"/>
      <c r="N467" s="44"/>
      <c r="O467" s="177"/>
      <c r="P467" s="192"/>
      <c r="Q467" s="192"/>
      <c r="R467" s="192"/>
      <c r="S467" s="162"/>
      <c r="T467" s="162"/>
      <c r="U467" s="162"/>
      <c r="V467" s="162"/>
      <c r="W467" s="162"/>
      <c r="X467" s="162"/>
      <c r="Y467" s="153"/>
      <c r="Z467" s="162"/>
      <c r="AA467" s="153"/>
      <c r="AB467" s="213"/>
      <c r="AC467" s="171"/>
      <c r="AD467" s="171"/>
      <c r="AE467" s="174"/>
      <c r="AF467" s="153"/>
      <c r="AG467" s="153"/>
      <c r="AH467" s="153"/>
      <c r="AI467" s="182"/>
      <c r="AJ467" s="243"/>
      <c r="AK467" s="218"/>
      <c r="AL467" s="218"/>
      <c r="AM467" s="221"/>
      <c r="AN467" s="231"/>
    </row>
    <row r="468" spans="1:40" ht="15.75" thickBot="1">
      <c r="A468" s="150"/>
      <c r="B468" s="132"/>
      <c r="C468" s="153"/>
      <c r="D468" s="155"/>
      <c r="E468" s="159"/>
      <c r="F468" s="155"/>
      <c r="G468" s="159"/>
      <c r="H468" s="195" t="s">
        <v>172</v>
      </c>
      <c r="I468" s="60" t="s">
        <v>131</v>
      </c>
      <c r="J468" s="239"/>
      <c r="K468" s="203"/>
      <c r="L468" s="153"/>
      <c r="M468" s="205"/>
      <c r="N468" s="44"/>
      <c r="O468" s="177"/>
      <c r="P468" s="192"/>
      <c r="Q468" s="192"/>
      <c r="R468" s="192"/>
      <c r="S468" s="162"/>
      <c r="T468" s="162"/>
      <c r="U468" s="162"/>
      <c r="V468" s="162"/>
      <c r="W468" s="162"/>
      <c r="X468" s="162"/>
      <c r="Y468" s="153"/>
      <c r="Z468" s="162"/>
      <c r="AA468" s="153"/>
      <c r="AB468" s="213"/>
      <c r="AC468" s="171"/>
      <c r="AD468" s="171"/>
      <c r="AE468" s="174"/>
      <c r="AF468" s="153"/>
      <c r="AG468" s="153"/>
      <c r="AH468" s="153"/>
      <c r="AI468" s="182"/>
      <c r="AJ468" s="243"/>
      <c r="AK468" s="218"/>
      <c r="AL468" s="218"/>
      <c r="AM468" s="221"/>
      <c r="AN468" s="231"/>
    </row>
    <row r="469" spans="1:40" ht="15.75" thickBot="1">
      <c r="A469" s="150"/>
      <c r="B469" s="132"/>
      <c r="C469" s="153"/>
      <c r="D469" s="155"/>
      <c r="E469" s="159"/>
      <c r="F469" s="155"/>
      <c r="G469" s="159"/>
      <c r="H469" s="195"/>
      <c r="I469" s="60" t="s">
        <v>131</v>
      </c>
      <c r="J469" s="239"/>
      <c r="K469" s="203"/>
      <c r="L469" s="153"/>
      <c r="M469" s="205"/>
      <c r="N469" s="44"/>
      <c r="O469" s="177"/>
      <c r="P469" s="192"/>
      <c r="Q469" s="192"/>
      <c r="R469" s="192"/>
      <c r="S469" s="162"/>
      <c r="T469" s="162"/>
      <c r="U469" s="162"/>
      <c r="V469" s="162"/>
      <c r="W469" s="162"/>
      <c r="X469" s="162"/>
      <c r="Y469" s="153"/>
      <c r="Z469" s="162"/>
      <c r="AA469" s="153"/>
      <c r="AB469" s="213"/>
      <c r="AC469" s="171"/>
      <c r="AD469" s="171"/>
      <c r="AE469" s="174"/>
      <c r="AF469" s="153"/>
      <c r="AG469" s="153"/>
      <c r="AH469" s="153"/>
      <c r="AI469" s="182"/>
      <c r="AJ469" s="243"/>
      <c r="AK469" s="218"/>
      <c r="AL469" s="218"/>
      <c r="AM469" s="221"/>
      <c r="AN469" s="231"/>
    </row>
    <row r="470" spans="1:40" ht="15.75" thickBot="1">
      <c r="A470" s="150"/>
      <c r="B470" s="132"/>
      <c r="C470" s="153"/>
      <c r="D470" s="155"/>
      <c r="E470" s="159"/>
      <c r="F470" s="155"/>
      <c r="G470" s="159"/>
      <c r="H470" s="195" t="s">
        <v>173</v>
      </c>
      <c r="I470" s="60" t="s">
        <v>131</v>
      </c>
      <c r="J470" s="239"/>
      <c r="K470" s="203"/>
      <c r="L470" s="153"/>
      <c r="M470" s="205"/>
      <c r="N470" s="44"/>
      <c r="O470" s="177"/>
      <c r="P470" s="192"/>
      <c r="Q470" s="192"/>
      <c r="R470" s="192"/>
      <c r="S470" s="162"/>
      <c r="T470" s="162"/>
      <c r="U470" s="162"/>
      <c r="V470" s="162"/>
      <c r="W470" s="162"/>
      <c r="X470" s="162"/>
      <c r="Y470" s="153"/>
      <c r="Z470" s="162"/>
      <c r="AA470" s="153"/>
      <c r="AB470" s="213"/>
      <c r="AC470" s="171"/>
      <c r="AD470" s="171"/>
      <c r="AE470" s="174"/>
      <c r="AF470" s="153"/>
      <c r="AG470" s="153"/>
      <c r="AH470" s="153"/>
      <c r="AI470" s="182"/>
      <c r="AJ470" s="243"/>
      <c r="AK470" s="218"/>
      <c r="AL470" s="218"/>
      <c r="AM470" s="221"/>
      <c r="AN470" s="231"/>
    </row>
    <row r="471" spans="1:40" ht="15.75" thickBot="1">
      <c r="A471" s="150"/>
      <c r="B471" s="132"/>
      <c r="C471" s="153"/>
      <c r="D471" s="155"/>
      <c r="E471" s="159"/>
      <c r="F471" s="155"/>
      <c r="G471" s="159"/>
      <c r="H471" s="195"/>
      <c r="I471" s="60" t="s">
        <v>131</v>
      </c>
      <c r="J471" s="239"/>
      <c r="K471" s="203"/>
      <c r="L471" s="153"/>
      <c r="M471" s="205"/>
      <c r="N471" s="44"/>
      <c r="O471" s="177"/>
      <c r="P471" s="192"/>
      <c r="Q471" s="192"/>
      <c r="R471" s="192"/>
      <c r="S471" s="162"/>
      <c r="T471" s="162"/>
      <c r="U471" s="162"/>
      <c r="V471" s="162"/>
      <c r="W471" s="162"/>
      <c r="X471" s="162"/>
      <c r="Y471" s="153"/>
      <c r="Z471" s="162"/>
      <c r="AA471" s="153"/>
      <c r="AB471" s="213"/>
      <c r="AC471" s="171"/>
      <c r="AD471" s="171"/>
      <c r="AE471" s="174"/>
      <c r="AF471" s="153"/>
      <c r="AG471" s="153"/>
      <c r="AH471" s="153"/>
      <c r="AI471" s="182"/>
      <c r="AJ471" s="243"/>
      <c r="AK471" s="218"/>
      <c r="AL471" s="218"/>
      <c r="AM471" s="221"/>
      <c r="AN471" s="231"/>
    </row>
    <row r="472" spans="1:40" ht="15.75" thickBot="1">
      <c r="A472" s="150"/>
      <c r="B472" s="132"/>
      <c r="C472" s="153"/>
      <c r="D472" s="155"/>
      <c r="E472" s="159"/>
      <c r="F472" s="155"/>
      <c r="G472" s="159"/>
      <c r="H472" s="178" t="s">
        <v>174</v>
      </c>
      <c r="I472" s="60" t="s">
        <v>131</v>
      </c>
      <c r="J472" s="239"/>
      <c r="K472" s="203"/>
      <c r="L472" s="153"/>
      <c r="M472" s="205"/>
      <c r="N472" s="44"/>
      <c r="O472" s="177"/>
      <c r="P472" s="192"/>
      <c r="Q472" s="192"/>
      <c r="R472" s="192"/>
      <c r="S472" s="162"/>
      <c r="T472" s="162"/>
      <c r="U472" s="162"/>
      <c r="V472" s="162"/>
      <c r="W472" s="162"/>
      <c r="X472" s="162"/>
      <c r="Y472" s="153"/>
      <c r="Z472" s="162"/>
      <c r="AA472" s="153"/>
      <c r="AB472" s="213"/>
      <c r="AC472" s="171"/>
      <c r="AD472" s="171"/>
      <c r="AE472" s="174"/>
      <c r="AF472" s="153"/>
      <c r="AG472" s="153"/>
      <c r="AH472" s="153"/>
      <c r="AI472" s="182"/>
      <c r="AJ472" s="243"/>
      <c r="AK472" s="218"/>
      <c r="AL472" s="218"/>
      <c r="AM472" s="221"/>
      <c r="AN472" s="231"/>
    </row>
    <row r="473" spans="1:40" ht="15.75" thickBot="1">
      <c r="A473" s="150"/>
      <c r="B473" s="132"/>
      <c r="C473" s="153"/>
      <c r="D473" s="155"/>
      <c r="E473" s="159"/>
      <c r="F473" s="155"/>
      <c r="G473" s="159"/>
      <c r="H473" s="179"/>
      <c r="I473" s="60" t="s">
        <v>131</v>
      </c>
      <c r="J473" s="239"/>
      <c r="K473" s="203"/>
      <c r="L473" s="153"/>
      <c r="M473" s="205"/>
      <c r="N473" s="44"/>
      <c r="O473" s="177"/>
      <c r="P473" s="192"/>
      <c r="Q473" s="192"/>
      <c r="R473" s="192"/>
      <c r="S473" s="162"/>
      <c r="T473" s="162"/>
      <c r="U473" s="162"/>
      <c r="V473" s="162"/>
      <c r="W473" s="162"/>
      <c r="X473" s="162"/>
      <c r="Y473" s="153"/>
      <c r="Z473" s="162"/>
      <c r="AA473" s="153"/>
      <c r="AB473" s="213"/>
      <c r="AC473" s="171"/>
      <c r="AD473" s="171"/>
      <c r="AE473" s="174"/>
      <c r="AF473" s="153"/>
      <c r="AG473" s="153"/>
      <c r="AH473" s="153"/>
      <c r="AI473" s="182"/>
      <c r="AJ473" s="243"/>
      <c r="AK473" s="218"/>
      <c r="AL473" s="218"/>
      <c r="AM473" s="221"/>
      <c r="AN473" s="231"/>
    </row>
    <row r="474" spans="1:40" ht="15.75" thickBot="1">
      <c r="A474" s="150"/>
      <c r="B474" s="132"/>
      <c r="C474" s="153"/>
      <c r="D474" s="155"/>
      <c r="E474" s="159"/>
      <c r="F474" s="155"/>
      <c r="G474" s="159"/>
      <c r="H474" s="185" t="s">
        <v>175</v>
      </c>
      <c r="I474" s="60" t="s">
        <v>131</v>
      </c>
      <c r="J474" s="239"/>
      <c r="K474" s="203"/>
      <c r="L474" s="153"/>
      <c r="M474" s="205"/>
      <c r="N474" s="44"/>
      <c r="O474" s="177"/>
      <c r="P474" s="192"/>
      <c r="Q474" s="192"/>
      <c r="R474" s="192"/>
      <c r="S474" s="162"/>
      <c r="T474" s="162"/>
      <c r="U474" s="162"/>
      <c r="V474" s="162"/>
      <c r="W474" s="162"/>
      <c r="X474" s="162"/>
      <c r="Y474" s="153"/>
      <c r="Z474" s="162"/>
      <c r="AA474" s="153"/>
      <c r="AB474" s="213"/>
      <c r="AC474" s="171"/>
      <c r="AD474" s="171"/>
      <c r="AE474" s="174"/>
      <c r="AF474" s="153"/>
      <c r="AG474" s="153"/>
      <c r="AH474" s="153"/>
      <c r="AI474" s="182"/>
      <c r="AJ474" s="243"/>
      <c r="AK474" s="218"/>
      <c r="AL474" s="218"/>
      <c r="AM474" s="221"/>
      <c r="AN474" s="231"/>
    </row>
    <row r="475" spans="1:40" ht="15.75" thickBot="1">
      <c r="A475" s="249"/>
      <c r="B475" s="133"/>
      <c r="C475" s="223"/>
      <c r="D475" s="250"/>
      <c r="E475" s="160"/>
      <c r="F475" s="250"/>
      <c r="G475" s="160"/>
      <c r="H475" s="240"/>
      <c r="I475" s="60" t="s">
        <v>131</v>
      </c>
      <c r="J475" s="251"/>
      <c r="K475" s="252"/>
      <c r="L475" s="153"/>
      <c r="M475" s="257"/>
      <c r="N475" s="40"/>
      <c r="O475" s="177"/>
      <c r="P475" s="192"/>
      <c r="Q475" s="192"/>
      <c r="R475" s="192"/>
      <c r="S475" s="233"/>
      <c r="T475" s="233"/>
      <c r="U475" s="233"/>
      <c r="V475" s="233"/>
      <c r="W475" s="233"/>
      <c r="X475" s="233"/>
      <c r="Y475" s="223"/>
      <c r="Z475" s="233"/>
      <c r="AA475" s="223"/>
      <c r="AB475" s="245"/>
      <c r="AC475" s="171"/>
      <c r="AD475" s="171"/>
      <c r="AE475" s="247"/>
      <c r="AF475" s="223"/>
      <c r="AG475" s="223"/>
      <c r="AH475" s="153"/>
      <c r="AI475" s="234"/>
      <c r="AJ475" s="244"/>
      <c r="AK475" s="219"/>
      <c r="AL475" s="219"/>
      <c r="AM475" s="222"/>
      <c r="AN475" s="232"/>
    </row>
    <row r="476" spans="1:40" ht="15" customHeight="1" thickBot="1">
      <c r="A476" s="248">
        <v>17</v>
      </c>
      <c r="B476" s="131" t="s">
        <v>381</v>
      </c>
      <c r="C476" s="153" t="s">
        <v>403</v>
      </c>
      <c r="D476" s="154" t="s">
        <v>126</v>
      </c>
      <c r="E476" s="153" t="s">
        <v>404</v>
      </c>
      <c r="F476" s="207" t="s">
        <v>405</v>
      </c>
      <c r="G476" s="158" t="s">
        <v>129</v>
      </c>
      <c r="H476" s="37" t="s">
        <v>130</v>
      </c>
      <c r="I476" s="60" t="s">
        <v>131</v>
      </c>
      <c r="J476" s="238">
        <f>COUNTIF(I476:I501,[3]DATOS!$D$24)</f>
        <v>26</v>
      </c>
      <c r="K476" s="203" t="str">
        <f>+IF(AND(J476&lt;6,J476&gt;0),"Moderado",IF(AND(J476&lt;12,J476&gt;5),"Mayor",IF(AND(J476&lt;20,J476&gt;11),"Catastrófico","Responda las Preguntas de Impacto")))</f>
        <v>Responda las Preguntas de Impacto</v>
      </c>
      <c r="L476" s="152"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
      </c>
      <c r="M476" s="204"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
      </c>
      <c r="N476" s="211" t="s">
        <v>406</v>
      </c>
      <c r="O476" s="157" t="s">
        <v>407</v>
      </c>
      <c r="P476" s="22" t="s">
        <v>134</v>
      </c>
      <c r="Q476" s="19" t="s">
        <v>135</v>
      </c>
      <c r="R476" s="22">
        <f>+IFERROR(VLOOKUP(Q476,[15]DATOS!$E$2:$F$17,2,FALSE),"")</f>
        <v>15</v>
      </c>
      <c r="S476" s="187">
        <f>SUM(R476:R483)</f>
        <v>100</v>
      </c>
      <c r="T476" s="187" t="str">
        <f>+IF(AND(S476&lt;=100,S476&gt;=96),"Fuerte",IF(AND(S476&lt;=95,S476&gt;=86),"Moderado",IF(AND(S476&lt;=85,J476&gt;=0),"Débil"," ")))</f>
        <v>Fuerte</v>
      </c>
      <c r="U476" s="187" t="s">
        <v>136</v>
      </c>
      <c r="V476" s="187"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187">
        <f>IF(V476="Fuerte",100,IF(V476="Moderado",50,IF(V476="Débil",0)))</f>
        <v>100</v>
      </c>
      <c r="X476" s="162">
        <f>AVERAGE(W476:W501)</f>
        <v>100</v>
      </c>
      <c r="Y476" s="253" t="s">
        <v>408</v>
      </c>
      <c r="Z476" s="162" t="s">
        <v>190</v>
      </c>
      <c r="AA476" s="255" t="s">
        <v>409</v>
      </c>
      <c r="AB476" s="213" t="str">
        <f>+IF(X476=100,"Fuerte",IF(AND(X476&lt;=99,X476&gt;=50),"Moderado",IF(X476&lt;50,"Débil"," ")))</f>
        <v>Fuerte</v>
      </c>
      <c r="AC476" s="171" t="s">
        <v>140</v>
      </c>
      <c r="AD476" s="171" t="s">
        <v>140</v>
      </c>
      <c r="AE476" s="246"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153"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153" t="str">
        <f>K476</f>
        <v>Responda las Preguntas de Impacto</v>
      </c>
      <c r="AH476" s="152"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
      </c>
      <c r="AI476" s="180"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
      </c>
      <c r="AJ476" s="235" t="s">
        <v>410</v>
      </c>
      <c r="AK476" s="184">
        <v>43466</v>
      </c>
      <c r="AL476" s="184">
        <v>43830</v>
      </c>
      <c r="AM476" s="235" t="s">
        <v>411</v>
      </c>
      <c r="AN476" s="230" t="s">
        <v>412</v>
      </c>
    </row>
    <row r="477" spans="1:40" ht="15.75" thickBot="1">
      <c r="A477" s="150"/>
      <c r="B477" s="132"/>
      <c r="C477" s="153"/>
      <c r="D477" s="155"/>
      <c r="E477" s="153"/>
      <c r="F477" s="155"/>
      <c r="G477" s="159"/>
      <c r="H477" s="21" t="s">
        <v>145</v>
      </c>
      <c r="I477" s="60" t="s">
        <v>131</v>
      </c>
      <c r="J477" s="239"/>
      <c r="K477" s="203"/>
      <c r="L477" s="153"/>
      <c r="M477" s="205"/>
      <c r="N477" s="194"/>
      <c r="O477" s="177"/>
      <c r="P477" s="23" t="s">
        <v>146</v>
      </c>
      <c r="Q477" s="19" t="s">
        <v>147</v>
      </c>
      <c r="R477" s="23">
        <f>+IFERROR(VLOOKUP(Q477,[15]DATOS!$E$2:$F$17,2,FALSE),"")</f>
        <v>15</v>
      </c>
      <c r="S477" s="192"/>
      <c r="T477" s="192"/>
      <c r="U477" s="192"/>
      <c r="V477" s="192"/>
      <c r="W477" s="192"/>
      <c r="X477" s="162"/>
      <c r="Y477" s="253"/>
      <c r="Z477" s="162"/>
      <c r="AA477" s="255"/>
      <c r="AB477" s="213"/>
      <c r="AC477" s="171"/>
      <c r="AD477" s="171"/>
      <c r="AE477" s="174"/>
      <c r="AF477" s="153"/>
      <c r="AG477" s="153"/>
      <c r="AH477" s="153"/>
      <c r="AI477" s="181"/>
      <c r="AJ477" s="236"/>
      <c r="AK477" s="164"/>
      <c r="AL477" s="164"/>
      <c r="AM477" s="236"/>
      <c r="AN477" s="231"/>
    </row>
    <row r="478" spans="1:40" ht="15.75" thickBot="1">
      <c r="A478" s="150"/>
      <c r="B478" s="132"/>
      <c r="C478" s="153"/>
      <c r="D478" s="155"/>
      <c r="E478" s="153"/>
      <c r="F478" s="155"/>
      <c r="G478" s="159"/>
      <c r="H478" s="21" t="s">
        <v>148</v>
      </c>
      <c r="I478" s="60" t="s">
        <v>131</v>
      </c>
      <c r="J478" s="239"/>
      <c r="K478" s="203"/>
      <c r="L478" s="153"/>
      <c r="M478" s="205"/>
      <c r="N478" s="194"/>
      <c r="O478" s="177"/>
      <c r="P478" s="23" t="s">
        <v>149</v>
      </c>
      <c r="Q478" s="19" t="s">
        <v>150</v>
      </c>
      <c r="R478" s="23">
        <f>+IFERROR(VLOOKUP(Q478,[15]DATOS!$E$2:$F$17,2,FALSE),"")</f>
        <v>15</v>
      </c>
      <c r="S478" s="192"/>
      <c r="T478" s="192"/>
      <c r="U478" s="192"/>
      <c r="V478" s="192"/>
      <c r="W478" s="192"/>
      <c r="X478" s="162"/>
      <c r="Y478" s="253"/>
      <c r="Z478" s="162"/>
      <c r="AA478" s="255"/>
      <c r="AB478" s="213"/>
      <c r="AC478" s="171"/>
      <c r="AD478" s="171"/>
      <c r="AE478" s="174"/>
      <c r="AF478" s="153"/>
      <c r="AG478" s="153"/>
      <c r="AH478" s="153"/>
      <c r="AI478" s="181"/>
      <c r="AJ478" s="236"/>
      <c r="AK478" s="164"/>
      <c r="AL478" s="164"/>
      <c r="AM478" s="236"/>
      <c r="AN478" s="231"/>
    </row>
    <row r="479" spans="1:40" ht="15.75" thickBot="1">
      <c r="A479" s="150"/>
      <c r="B479" s="132"/>
      <c r="C479" s="153"/>
      <c r="D479" s="155"/>
      <c r="E479" s="153"/>
      <c r="F479" s="155"/>
      <c r="G479" s="159"/>
      <c r="H479" s="21" t="s">
        <v>151</v>
      </c>
      <c r="I479" s="60" t="s">
        <v>131</v>
      </c>
      <c r="J479" s="239"/>
      <c r="K479" s="203"/>
      <c r="L479" s="153"/>
      <c r="M479" s="205"/>
      <c r="N479" s="194"/>
      <c r="O479" s="177"/>
      <c r="P479" s="23" t="s">
        <v>153</v>
      </c>
      <c r="Q479" s="19" t="s">
        <v>154</v>
      </c>
      <c r="R479" s="23">
        <f>+IFERROR(VLOOKUP(Q479,[15]DATOS!$E$2:$F$17,2,FALSE),"")</f>
        <v>15</v>
      </c>
      <c r="S479" s="192"/>
      <c r="T479" s="192"/>
      <c r="U479" s="192"/>
      <c r="V479" s="192"/>
      <c r="W479" s="192"/>
      <c r="X479" s="162"/>
      <c r="Y479" s="253"/>
      <c r="Z479" s="162"/>
      <c r="AA479" s="255"/>
      <c r="AB479" s="213"/>
      <c r="AC479" s="171"/>
      <c r="AD479" s="171"/>
      <c r="AE479" s="174"/>
      <c r="AF479" s="153"/>
      <c r="AG479" s="153"/>
      <c r="AH479" s="153"/>
      <c r="AI479" s="181"/>
      <c r="AJ479" s="236"/>
      <c r="AK479" s="164"/>
      <c r="AL479" s="164"/>
      <c r="AM479" s="236"/>
      <c r="AN479" s="231"/>
    </row>
    <row r="480" spans="1:40" ht="15.75" thickBot="1">
      <c r="A480" s="150"/>
      <c r="B480" s="132"/>
      <c r="C480" s="153"/>
      <c r="D480" s="155"/>
      <c r="E480" s="153"/>
      <c r="F480" s="155"/>
      <c r="G480" s="159"/>
      <c r="H480" s="21" t="s">
        <v>155</v>
      </c>
      <c r="I480" s="60" t="s">
        <v>131</v>
      </c>
      <c r="J480" s="239"/>
      <c r="K480" s="203"/>
      <c r="L480" s="153"/>
      <c r="M480" s="205"/>
      <c r="N480" s="194"/>
      <c r="O480" s="177"/>
      <c r="P480" s="23" t="s">
        <v>156</v>
      </c>
      <c r="Q480" s="19" t="s">
        <v>157</v>
      </c>
      <c r="R480" s="23">
        <f>+IFERROR(VLOOKUP(Q480,[15]DATOS!$E$2:$F$17,2,FALSE),"")</f>
        <v>15</v>
      </c>
      <c r="S480" s="192"/>
      <c r="T480" s="192"/>
      <c r="U480" s="192"/>
      <c r="V480" s="192"/>
      <c r="W480" s="192"/>
      <c r="X480" s="162"/>
      <c r="Y480" s="253"/>
      <c r="Z480" s="162"/>
      <c r="AA480" s="255"/>
      <c r="AB480" s="213"/>
      <c r="AC480" s="171"/>
      <c r="AD480" s="171"/>
      <c r="AE480" s="174"/>
      <c r="AF480" s="153"/>
      <c r="AG480" s="153"/>
      <c r="AH480" s="153"/>
      <c r="AI480" s="181"/>
      <c r="AJ480" s="236"/>
      <c r="AK480" s="164"/>
      <c r="AL480" s="164"/>
      <c r="AM480" s="236"/>
      <c r="AN480" s="231"/>
    </row>
    <row r="481" spans="1:40" ht="15.75" thickBot="1">
      <c r="A481" s="150"/>
      <c r="B481" s="132"/>
      <c r="C481" s="153"/>
      <c r="D481" s="155"/>
      <c r="E481" s="153"/>
      <c r="F481" s="155"/>
      <c r="G481" s="159"/>
      <c r="H481" s="21" t="s">
        <v>158</v>
      </c>
      <c r="I481" s="60" t="s">
        <v>131</v>
      </c>
      <c r="J481" s="239"/>
      <c r="K481" s="203"/>
      <c r="L481" s="153"/>
      <c r="M481" s="205"/>
      <c r="N481" s="194"/>
      <c r="O481" s="177"/>
      <c r="P481" s="24" t="s">
        <v>159</v>
      </c>
      <c r="Q481" s="19" t="s">
        <v>160</v>
      </c>
      <c r="R481" s="23">
        <f>+IFERROR(VLOOKUP(Q481,[15]DATOS!$E$2:$F$17,2,FALSE),"")</f>
        <v>15</v>
      </c>
      <c r="S481" s="192"/>
      <c r="T481" s="192"/>
      <c r="U481" s="192"/>
      <c r="V481" s="192"/>
      <c r="W481" s="192"/>
      <c r="X481" s="162"/>
      <c r="Y481" s="253"/>
      <c r="Z481" s="162"/>
      <c r="AA481" s="255"/>
      <c r="AB481" s="213"/>
      <c r="AC481" s="171"/>
      <c r="AD481" s="171"/>
      <c r="AE481" s="174"/>
      <c r="AF481" s="153"/>
      <c r="AG481" s="153"/>
      <c r="AH481" s="153"/>
      <c r="AI481" s="181"/>
      <c r="AJ481" s="236"/>
      <c r="AK481" s="164"/>
      <c r="AL481" s="164"/>
      <c r="AM481" s="236"/>
      <c r="AN481" s="231"/>
    </row>
    <row r="482" spans="1:40" ht="15.75" thickBot="1">
      <c r="A482" s="150"/>
      <c r="B482" s="132"/>
      <c r="C482" s="153"/>
      <c r="D482" s="155"/>
      <c r="E482" s="153"/>
      <c r="F482" s="155"/>
      <c r="G482" s="159"/>
      <c r="H482" s="21" t="s">
        <v>161</v>
      </c>
      <c r="I482" s="60" t="s">
        <v>131</v>
      </c>
      <c r="J482" s="239"/>
      <c r="K482" s="203"/>
      <c r="L482" s="153"/>
      <c r="M482" s="205"/>
      <c r="N482" s="194"/>
      <c r="O482" s="177"/>
      <c r="P482" s="23" t="s">
        <v>162</v>
      </c>
      <c r="Q482" s="23" t="s">
        <v>163</v>
      </c>
      <c r="R482" s="23">
        <f>+IFERROR(VLOOKUP(Q482,[15]DATOS!$E$2:$F$17,2,FALSE),"")</f>
        <v>10</v>
      </c>
      <c r="S482" s="192"/>
      <c r="T482" s="192"/>
      <c r="U482" s="192"/>
      <c r="V482" s="192"/>
      <c r="W482" s="192"/>
      <c r="X482" s="162"/>
      <c r="Y482" s="253"/>
      <c r="Z482" s="162"/>
      <c r="AA482" s="255"/>
      <c r="AB482" s="213"/>
      <c r="AC482" s="171"/>
      <c r="AD482" s="171"/>
      <c r="AE482" s="174"/>
      <c r="AF482" s="153"/>
      <c r="AG482" s="153"/>
      <c r="AH482" s="153"/>
      <c r="AI482" s="181"/>
      <c r="AJ482" s="236"/>
      <c r="AK482" s="164"/>
      <c r="AL482" s="164"/>
      <c r="AM482" s="236"/>
      <c r="AN482" s="231"/>
    </row>
    <row r="483" spans="1:40" ht="30.75" thickBot="1">
      <c r="A483" s="150"/>
      <c r="B483" s="132"/>
      <c r="C483" s="153"/>
      <c r="D483" s="155"/>
      <c r="E483" s="157"/>
      <c r="F483" s="155"/>
      <c r="G483" s="159"/>
      <c r="H483" s="21" t="s">
        <v>164</v>
      </c>
      <c r="I483" s="60" t="s">
        <v>131</v>
      </c>
      <c r="J483" s="239"/>
      <c r="K483" s="203"/>
      <c r="L483" s="153"/>
      <c r="M483" s="205"/>
      <c r="N483" s="194"/>
      <c r="O483" s="170"/>
      <c r="P483" s="20"/>
      <c r="Q483" s="24"/>
      <c r="R483" s="24"/>
      <c r="S483" s="192"/>
      <c r="T483" s="192"/>
      <c r="U483" s="192"/>
      <c r="V483" s="192"/>
      <c r="W483" s="192"/>
      <c r="X483" s="162"/>
      <c r="Y483" s="254"/>
      <c r="Z483" s="187"/>
      <c r="AA483" s="256"/>
      <c r="AB483" s="213"/>
      <c r="AC483" s="171"/>
      <c r="AD483" s="171"/>
      <c r="AE483" s="174"/>
      <c r="AF483" s="153"/>
      <c r="AG483" s="153"/>
      <c r="AH483" s="153"/>
      <c r="AI483" s="181"/>
      <c r="AJ483" s="237"/>
      <c r="AK483" s="165"/>
      <c r="AL483" s="165"/>
      <c r="AM483" s="237"/>
      <c r="AN483" s="231"/>
    </row>
    <row r="484" spans="1:40" ht="15.75" thickBot="1">
      <c r="A484" s="150"/>
      <c r="B484" s="132"/>
      <c r="C484" s="153"/>
      <c r="D484" s="155"/>
      <c r="E484" s="193"/>
      <c r="F484" s="155"/>
      <c r="G484" s="159"/>
      <c r="H484" s="21" t="s">
        <v>165</v>
      </c>
      <c r="I484" s="60" t="s">
        <v>131</v>
      </c>
      <c r="J484" s="239"/>
      <c r="K484" s="203"/>
      <c r="L484" s="153"/>
      <c r="M484" s="205"/>
      <c r="N484" s="193"/>
      <c r="O484" s="177"/>
      <c r="P484" s="23" t="s">
        <v>134</v>
      </c>
      <c r="Q484" s="19" t="s">
        <v>135</v>
      </c>
      <c r="R484" s="23">
        <f>+IFERROR(VLOOKUP(Q484,[15]DATOS!$E$2:$F$17,2,FALSE),"")</f>
        <v>15</v>
      </c>
      <c r="S484" s="162">
        <f>SUM(R484:R493)</f>
        <v>100</v>
      </c>
      <c r="T484" s="161" t="str">
        <f>+IF(AND(S484&lt;=100,S484&gt;=96),"Fuerte",IF(AND(S484&lt;=95,S484&gt;=86),"Moderado",IF(AND(S484&lt;=85,J484&gt;=0),"Débil"," ")))</f>
        <v>Fuerte</v>
      </c>
      <c r="U484" s="161" t="s">
        <v>136</v>
      </c>
      <c r="V484" s="161"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161"/>
      <c r="X484" s="162"/>
      <c r="Y484" s="170"/>
      <c r="Z484" s="214"/>
      <c r="AA484" s="170"/>
      <c r="AB484" s="213"/>
      <c r="AC484" s="171"/>
      <c r="AD484" s="171"/>
      <c r="AE484" s="174"/>
      <c r="AF484" s="153"/>
      <c r="AG484" s="153"/>
      <c r="AH484" s="153"/>
      <c r="AI484" s="181"/>
      <c r="AJ484" s="169"/>
      <c r="AK484" s="163"/>
      <c r="AL484" s="163"/>
      <c r="AM484" s="220"/>
      <c r="AN484" s="231"/>
    </row>
    <row r="485" spans="1:40" ht="15.75" thickBot="1">
      <c r="A485" s="150"/>
      <c r="B485" s="132"/>
      <c r="C485" s="153"/>
      <c r="D485" s="155"/>
      <c r="E485" s="159"/>
      <c r="F485" s="155"/>
      <c r="G485" s="159"/>
      <c r="H485" s="21" t="s">
        <v>166</v>
      </c>
      <c r="I485" s="60" t="s">
        <v>131</v>
      </c>
      <c r="J485" s="239"/>
      <c r="K485" s="203"/>
      <c r="L485" s="153"/>
      <c r="M485" s="205"/>
      <c r="N485" s="159"/>
      <c r="O485" s="177"/>
      <c r="P485" s="23" t="s">
        <v>146</v>
      </c>
      <c r="Q485" s="19" t="s">
        <v>147</v>
      </c>
      <c r="R485" s="23">
        <f>+IFERROR(VLOOKUP(Q485,[15]DATOS!$E$2:$F$17,2,FALSE),"")</f>
        <v>15</v>
      </c>
      <c r="S485" s="162"/>
      <c r="T485" s="162"/>
      <c r="U485" s="162"/>
      <c r="V485" s="162"/>
      <c r="W485" s="162"/>
      <c r="X485" s="162"/>
      <c r="Y485" s="153"/>
      <c r="Z485" s="162"/>
      <c r="AA485" s="153"/>
      <c r="AB485" s="213"/>
      <c r="AC485" s="171"/>
      <c r="AD485" s="171"/>
      <c r="AE485" s="174"/>
      <c r="AF485" s="153"/>
      <c r="AG485" s="153"/>
      <c r="AH485" s="153"/>
      <c r="AI485" s="181"/>
      <c r="AJ485" s="167"/>
      <c r="AK485" s="164"/>
      <c r="AL485" s="164"/>
      <c r="AM485" s="221"/>
      <c r="AN485" s="231"/>
    </row>
    <row r="486" spans="1:40" ht="15.75" thickBot="1">
      <c r="A486" s="150"/>
      <c r="B486" s="132"/>
      <c r="C486" s="153"/>
      <c r="D486" s="155"/>
      <c r="E486" s="159"/>
      <c r="F486" s="155"/>
      <c r="G486" s="159"/>
      <c r="H486" s="21" t="s">
        <v>167</v>
      </c>
      <c r="I486" s="60" t="s">
        <v>131</v>
      </c>
      <c r="J486" s="239"/>
      <c r="K486" s="203"/>
      <c r="L486" s="153"/>
      <c r="M486" s="205"/>
      <c r="N486" s="159"/>
      <c r="O486" s="177"/>
      <c r="P486" s="23" t="s">
        <v>149</v>
      </c>
      <c r="Q486" s="19" t="s">
        <v>150</v>
      </c>
      <c r="R486" s="23">
        <f>+IFERROR(VLOOKUP(Q486,[15]DATOS!$E$2:$F$17,2,FALSE),"")</f>
        <v>15</v>
      </c>
      <c r="S486" s="162"/>
      <c r="T486" s="162"/>
      <c r="U486" s="162"/>
      <c r="V486" s="162"/>
      <c r="W486" s="162"/>
      <c r="X486" s="162"/>
      <c r="Y486" s="153"/>
      <c r="Z486" s="162"/>
      <c r="AA486" s="153"/>
      <c r="AB486" s="213"/>
      <c r="AC486" s="171"/>
      <c r="AD486" s="171"/>
      <c r="AE486" s="174"/>
      <c r="AF486" s="153"/>
      <c r="AG486" s="153"/>
      <c r="AH486" s="153"/>
      <c r="AI486" s="181"/>
      <c r="AJ486" s="167"/>
      <c r="AK486" s="164"/>
      <c r="AL486" s="164"/>
      <c r="AM486" s="221"/>
      <c r="AN486" s="231"/>
    </row>
    <row r="487" spans="1:40" ht="15.75" thickBot="1">
      <c r="A487" s="150"/>
      <c r="B487" s="132"/>
      <c r="C487" s="153"/>
      <c r="D487" s="155"/>
      <c r="E487" s="159"/>
      <c r="F487" s="155"/>
      <c r="G487" s="159"/>
      <c r="H487" s="21" t="s">
        <v>168</v>
      </c>
      <c r="I487" s="60" t="s">
        <v>131</v>
      </c>
      <c r="J487" s="239"/>
      <c r="K487" s="203"/>
      <c r="L487" s="153"/>
      <c r="M487" s="205"/>
      <c r="N487" s="159"/>
      <c r="O487" s="177"/>
      <c r="P487" s="23" t="s">
        <v>153</v>
      </c>
      <c r="Q487" s="19" t="s">
        <v>154</v>
      </c>
      <c r="R487" s="23">
        <f>+IFERROR(VLOOKUP(Q487,[15]DATOS!$E$2:$F$17,2,FALSE),"")</f>
        <v>15</v>
      </c>
      <c r="S487" s="162"/>
      <c r="T487" s="162"/>
      <c r="U487" s="162"/>
      <c r="V487" s="162"/>
      <c r="W487" s="162"/>
      <c r="X487" s="162"/>
      <c r="Y487" s="153"/>
      <c r="Z487" s="162"/>
      <c r="AA487" s="153"/>
      <c r="AB487" s="213"/>
      <c r="AC487" s="171"/>
      <c r="AD487" s="171"/>
      <c r="AE487" s="174"/>
      <c r="AF487" s="153"/>
      <c r="AG487" s="153"/>
      <c r="AH487" s="153"/>
      <c r="AI487" s="181"/>
      <c r="AJ487" s="167"/>
      <c r="AK487" s="164"/>
      <c r="AL487" s="164"/>
      <c r="AM487" s="221"/>
      <c r="AN487" s="231"/>
    </row>
    <row r="488" spans="1:40" ht="15.75" thickBot="1">
      <c r="A488" s="150"/>
      <c r="B488" s="132"/>
      <c r="C488" s="153"/>
      <c r="D488" s="155"/>
      <c r="E488" s="159"/>
      <c r="F488" s="155"/>
      <c r="G488" s="159"/>
      <c r="H488" s="195" t="s">
        <v>169</v>
      </c>
      <c r="I488" s="60" t="s">
        <v>131</v>
      </c>
      <c r="J488" s="239"/>
      <c r="K488" s="203"/>
      <c r="L488" s="153"/>
      <c r="M488" s="205"/>
      <c r="N488" s="159"/>
      <c r="O488" s="177"/>
      <c r="P488" s="23" t="s">
        <v>156</v>
      </c>
      <c r="Q488" s="19" t="s">
        <v>157</v>
      </c>
      <c r="R488" s="23">
        <f>+IFERROR(VLOOKUP(Q488,[15]DATOS!$E$2:$F$17,2,FALSE),"")</f>
        <v>15</v>
      </c>
      <c r="S488" s="162"/>
      <c r="T488" s="162"/>
      <c r="U488" s="162"/>
      <c r="V488" s="162"/>
      <c r="W488" s="162"/>
      <c r="X488" s="162"/>
      <c r="Y488" s="153"/>
      <c r="Z488" s="162"/>
      <c r="AA488" s="153"/>
      <c r="AB488" s="213"/>
      <c r="AC488" s="171"/>
      <c r="AD488" s="171"/>
      <c r="AE488" s="174"/>
      <c r="AF488" s="153"/>
      <c r="AG488" s="153"/>
      <c r="AH488" s="153"/>
      <c r="AI488" s="181"/>
      <c r="AJ488" s="167"/>
      <c r="AK488" s="164"/>
      <c r="AL488" s="164"/>
      <c r="AM488" s="221"/>
      <c r="AN488" s="231"/>
    </row>
    <row r="489" spans="1:40" ht="15.75" thickBot="1">
      <c r="A489" s="150"/>
      <c r="B489" s="132"/>
      <c r="C489" s="153"/>
      <c r="D489" s="155"/>
      <c r="E489" s="159"/>
      <c r="F489" s="155"/>
      <c r="G489" s="159"/>
      <c r="H489" s="195"/>
      <c r="I489" s="60" t="s">
        <v>131</v>
      </c>
      <c r="J489" s="239"/>
      <c r="K489" s="203"/>
      <c r="L489" s="153"/>
      <c r="M489" s="205"/>
      <c r="N489" s="159"/>
      <c r="O489" s="177"/>
      <c r="P489" s="23" t="s">
        <v>159</v>
      </c>
      <c r="Q489" s="19" t="s">
        <v>160</v>
      </c>
      <c r="R489" s="23">
        <f>+IFERROR(VLOOKUP(Q489,[15]DATOS!$E$2:$F$17,2,FALSE),"")</f>
        <v>15</v>
      </c>
      <c r="S489" s="162"/>
      <c r="T489" s="162"/>
      <c r="U489" s="162"/>
      <c r="V489" s="162"/>
      <c r="W489" s="162"/>
      <c r="X489" s="162"/>
      <c r="Y489" s="153"/>
      <c r="Z489" s="162"/>
      <c r="AA489" s="153"/>
      <c r="AB489" s="213"/>
      <c r="AC489" s="171"/>
      <c r="AD489" s="171"/>
      <c r="AE489" s="174"/>
      <c r="AF489" s="153"/>
      <c r="AG489" s="153"/>
      <c r="AH489" s="153"/>
      <c r="AI489" s="181"/>
      <c r="AJ489" s="167"/>
      <c r="AK489" s="164"/>
      <c r="AL489" s="164"/>
      <c r="AM489" s="221"/>
      <c r="AN489" s="231"/>
    </row>
    <row r="490" spans="1:40" ht="15.75" thickBot="1">
      <c r="A490" s="150"/>
      <c r="B490" s="132"/>
      <c r="C490" s="153"/>
      <c r="D490" s="155"/>
      <c r="E490" s="159"/>
      <c r="F490" s="155"/>
      <c r="G490" s="159"/>
      <c r="H490" s="178" t="s">
        <v>170</v>
      </c>
      <c r="I490" s="60" t="s">
        <v>131</v>
      </c>
      <c r="J490" s="239"/>
      <c r="K490" s="203"/>
      <c r="L490" s="153"/>
      <c r="M490" s="205"/>
      <c r="N490" s="159"/>
      <c r="O490" s="177"/>
      <c r="P490" s="23" t="s">
        <v>162</v>
      </c>
      <c r="Q490" s="23" t="s">
        <v>163</v>
      </c>
      <c r="R490" s="23">
        <f>+IFERROR(VLOOKUP(Q490,[15]DATOS!$E$2:$F$17,2,FALSE),"")</f>
        <v>10</v>
      </c>
      <c r="S490" s="162"/>
      <c r="T490" s="162"/>
      <c r="U490" s="162"/>
      <c r="V490" s="162"/>
      <c r="W490" s="162"/>
      <c r="X490" s="162"/>
      <c r="Y490" s="153"/>
      <c r="Z490" s="162"/>
      <c r="AA490" s="153"/>
      <c r="AB490" s="213"/>
      <c r="AC490" s="171"/>
      <c r="AD490" s="171"/>
      <c r="AE490" s="174"/>
      <c r="AF490" s="153"/>
      <c r="AG490" s="153"/>
      <c r="AH490" s="153"/>
      <c r="AI490" s="181"/>
      <c r="AJ490" s="168"/>
      <c r="AK490" s="165"/>
      <c r="AL490" s="165"/>
      <c r="AM490" s="241"/>
      <c r="AN490" s="231"/>
    </row>
    <row r="491" spans="1:40" ht="15.75" thickBot="1">
      <c r="A491" s="150"/>
      <c r="B491" s="132"/>
      <c r="C491" s="153"/>
      <c r="D491" s="155"/>
      <c r="E491" s="159"/>
      <c r="F491" s="155"/>
      <c r="G491" s="159"/>
      <c r="H491" s="179"/>
      <c r="I491" s="60" t="s">
        <v>131</v>
      </c>
      <c r="J491" s="239"/>
      <c r="K491" s="203"/>
      <c r="L491" s="153"/>
      <c r="M491" s="205"/>
      <c r="N491" s="159"/>
      <c r="O491" s="177"/>
      <c r="P491" s="192"/>
      <c r="Q491" s="192"/>
      <c r="R491" s="192"/>
      <c r="S491" s="162"/>
      <c r="T491" s="162"/>
      <c r="U491" s="162"/>
      <c r="V491" s="162"/>
      <c r="W491" s="162"/>
      <c r="X491" s="162"/>
      <c r="Y491" s="153"/>
      <c r="Z491" s="162"/>
      <c r="AA491" s="153"/>
      <c r="AB491" s="213"/>
      <c r="AC491" s="171"/>
      <c r="AD491" s="171"/>
      <c r="AE491" s="174"/>
      <c r="AF491" s="153"/>
      <c r="AG491" s="153"/>
      <c r="AH491" s="153"/>
      <c r="AI491" s="182"/>
      <c r="AJ491" s="242" t="s">
        <v>413</v>
      </c>
      <c r="AK491" s="217" t="s">
        <v>224</v>
      </c>
      <c r="AL491" s="217" t="s">
        <v>225</v>
      </c>
      <c r="AM491" s="220" t="s">
        <v>414</v>
      </c>
      <c r="AN491" s="231"/>
    </row>
    <row r="492" spans="1:40" ht="15.75" thickBot="1">
      <c r="A492" s="150"/>
      <c r="B492" s="132"/>
      <c r="C492" s="153"/>
      <c r="D492" s="155"/>
      <c r="E492" s="159"/>
      <c r="F492" s="155"/>
      <c r="G492" s="159"/>
      <c r="H492" s="195" t="s">
        <v>171</v>
      </c>
      <c r="I492" s="60" t="s">
        <v>131</v>
      </c>
      <c r="J492" s="239"/>
      <c r="K492" s="203"/>
      <c r="L492" s="153"/>
      <c r="M492" s="205"/>
      <c r="N492" s="159"/>
      <c r="O492" s="177"/>
      <c r="P492" s="192"/>
      <c r="Q492" s="192"/>
      <c r="R492" s="192"/>
      <c r="S492" s="162"/>
      <c r="T492" s="162"/>
      <c r="U492" s="162"/>
      <c r="V492" s="162"/>
      <c r="W492" s="162"/>
      <c r="X492" s="162"/>
      <c r="Y492" s="153"/>
      <c r="Z492" s="162"/>
      <c r="AA492" s="153"/>
      <c r="AB492" s="213"/>
      <c r="AC492" s="171"/>
      <c r="AD492" s="171"/>
      <c r="AE492" s="174"/>
      <c r="AF492" s="153"/>
      <c r="AG492" s="153"/>
      <c r="AH492" s="153"/>
      <c r="AI492" s="182"/>
      <c r="AJ492" s="243"/>
      <c r="AK492" s="218"/>
      <c r="AL492" s="218"/>
      <c r="AM492" s="221"/>
      <c r="AN492" s="231"/>
    </row>
    <row r="493" spans="1:40" ht="15.75" thickBot="1">
      <c r="A493" s="150"/>
      <c r="B493" s="132"/>
      <c r="C493" s="153"/>
      <c r="D493" s="155"/>
      <c r="E493" s="159"/>
      <c r="F493" s="155"/>
      <c r="G493" s="159"/>
      <c r="H493" s="195"/>
      <c r="I493" s="60" t="s">
        <v>131</v>
      </c>
      <c r="J493" s="239"/>
      <c r="K493" s="203"/>
      <c r="L493" s="153"/>
      <c r="M493" s="205"/>
      <c r="N493" s="159"/>
      <c r="O493" s="177"/>
      <c r="P493" s="192"/>
      <c r="Q493" s="192"/>
      <c r="R493" s="192"/>
      <c r="S493" s="162"/>
      <c r="T493" s="162"/>
      <c r="U493" s="162"/>
      <c r="V493" s="162"/>
      <c r="W493" s="162"/>
      <c r="X493" s="162"/>
      <c r="Y493" s="153"/>
      <c r="Z493" s="162"/>
      <c r="AA493" s="153"/>
      <c r="AB493" s="213"/>
      <c r="AC493" s="171"/>
      <c r="AD493" s="171"/>
      <c r="AE493" s="174"/>
      <c r="AF493" s="153"/>
      <c r="AG493" s="153"/>
      <c r="AH493" s="153"/>
      <c r="AI493" s="182"/>
      <c r="AJ493" s="243"/>
      <c r="AK493" s="218"/>
      <c r="AL493" s="218"/>
      <c r="AM493" s="221"/>
      <c r="AN493" s="231"/>
    </row>
    <row r="494" spans="1:40" ht="15.75" thickBot="1">
      <c r="A494" s="150"/>
      <c r="B494" s="132"/>
      <c r="C494" s="153"/>
      <c r="D494" s="155"/>
      <c r="E494" s="159"/>
      <c r="F494" s="155"/>
      <c r="G494" s="159"/>
      <c r="H494" s="195" t="s">
        <v>172</v>
      </c>
      <c r="I494" s="60" t="s">
        <v>131</v>
      </c>
      <c r="J494" s="239"/>
      <c r="K494" s="203"/>
      <c r="L494" s="153"/>
      <c r="M494" s="205"/>
      <c r="N494" s="159"/>
      <c r="O494" s="177"/>
      <c r="P494" s="192"/>
      <c r="Q494" s="192"/>
      <c r="R494" s="192"/>
      <c r="S494" s="162"/>
      <c r="T494" s="162"/>
      <c r="U494" s="162"/>
      <c r="V494" s="162"/>
      <c r="W494" s="162"/>
      <c r="X494" s="162"/>
      <c r="Y494" s="153"/>
      <c r="Z494" s="162"/>
      <c r="AA494" s="153"/>
      <c r="AB494" s="213"/>
      <c r="AC494" s="171"/>
      <c r="AD494" s="171"/>
      <c r="AE494" s="174"/>
      <c r="AF494" s="153"/>
      <c r="AG494" s="153"/>
      <c r="AH494" s="153"/>
      <c r="AI494" s="182"/>
      <c r="AJ494" s="243"/>
      <c r="AK494" s="218"/>
      <c r="AL494" s="218"/>
      <c r="AM494" s="221"/>
      <c r="AN494" s="231"/>
    </row>
    <row r="495" spans="1:40" ht="15.75" thickBot="1">
      <c r="A495" s="150"/>
      <c r="B495" s="132"/>
      <c r="C495" s="153"/>
      <c r="D495" s="155"/>
      <c r="E495" s="159"/>
      <c r="F495" s="155"/>
      <c r="G495" s="159"/>
      <c r="H495" s="195"/>
      <c r="I495" s="60" t="s">
        <v>131</v>
      </c>
      <c r="J495" s="239"/>
      <c r="K495" s="203"/>
      <c r="L495" s="153"/>
      <c r="M495" s="205"/>
      <c r="N495" s="159"/>
      <c r="O495" s="177"/>
      <c r="P495" s="192"/>
      <c r="Q495" s="192"/>
      <c r="R495" s="192"/>
      <c r="S495" s="162"/>
      <c r="T495" s="162"/>
      <c r="U495" s="162"/>
      <c r="V495" s="162"/>
      <c r="W495" s="162"/>
      <c r="X495" s="162"/>
      <c r="Y495" s="153"/>
      <c r="Z495" s="162"/>
      <c r="AA495" s="153"/>
      <c r="AB495" s="213"/>
      <c r="AC495" s="171"/>
      <c r="AD495" s="171"/>
      <c r="AE495" s="174"/>
      <c r="AF495" s="153"/>
      <c r="AG495" s="153"/>
      <c r="AH495" s="153"/>
      <c r="AI495" s="182"/>
      <c r="AJ495" s="243"/>
      <c r="AK495" s="218"/>
      <c r="AL495" s="218"/>
      <c r="AM495" s="221"/>
      <c r="AN495" s="231"/>
    </row>
    <row r="496" spans="1:40" ht="15.75" thickBot="1">
      <c r="A496" s="150"/>
      <c r="B496" s="132"/>
      <c r="C496" s="153"/>
      <c r="D496" s="155"/>
      <c r="E496" s="159"/>
      <c r="F496" s="155"/>
      <c r="G496" s="159"/>
      <c r="H496" s="195" t="s">
        <v>173</v>
      </c>
      <c r="I496" s="60" t="s">
        <v>131</v>
      </c>
      <c r="J496" s="239"/>
      <c r="K496" s="203"/>
      <c r="L496" s="153"/>
      <c r="M496" s="205"/>
      <c r="N496" s="159"/>
      <c r="O496" s="177"/>
      <c r="P496" s="192"/>
      <c r="Q496" s="192"/>
      <c r="R496" s="192"/>
      <c r="S496" s="162"/>
      <c r="T496" s="162"/>
      <c r="U496" s="162"/>
      <c r="V496" s="162"/>
      <c r="W496" s="162"/>
      <c r="X496" s="162"/>
      <c r="Y496" s="153"/>
      <c r="Z496" s="162"/>
      <c r="AA496" s="153"/>
      <c r="AB496" s="213"/>
      <c r="AC496" s="171"/>
      <c r="AD496" s="171"/>
      <c r="AE496" s="174"/>
      <c r="AF496" s="153"/>
      <c r="AG496" s="153"/>
      <c r="AH496" s="153"/>
      <c r="AI496" s="182"/>
      <c r="AJ496" s="243"/>
      <c r="AK496" s="218"/>
      <c r="AL496" s="218"/>
      <c r="AM496" s="221"/>
      <c r="AN496" s="231"/>
    </row>
    <row r="497" spans="1:40" ht="15.75" thickBot="1">
      <c r="A497" s="150"/>
      <c r="B497" s="132"/>
      <c r="C497" s="153"/>
      <c r="D497" s="155"/>
      <c r="E497" s="159"/>
      <c r="F497" s="155"/>
      <c r="G497" s="159"/>
      <c r="H497" s="195"/>
      <c r="I497" s="60" t="s">
        <v>131</v>
      </c>
      <c r="J497" s="239"/>
      <c r="K497" s="203"/>
      <c r="L497" s="153"/>
      <c r="M497" s="205"/>
      <c r="N497" s="159"/>
      <c r="O497" s="177"/>
      <c r="P497" s="192"/>
      <c r="Q497" s="192"/>
      <c r="R497" s="192"/>
      <c r="S497" s="162"/>
      <c r="T497" s="162"/>
      <c r="U497" s="162"/>
      <c r="V497" s="162"/>
      <c r="W497" s="162"/>
      <c r="X497" s="162"/>
      <c r="Y497" s="153"/>
      <c r="Z497" s="162"/>
      <c r="AA497" s="153"/>
      <c r="AB497" s="213"/>
      <c r="AC497" s="171"/>
      <c r="AD497" s="171"/>
      <c r="AE497" s="174"/>
      <c r="AF497" s="153"/>
      <c r="AG497" s="153"/>
      <c r="AH497" s="153"/>
      <c r="AI497" s="182"/>
      <c r="AJ497" s="243"/>
      <c r="AK497" s="218"/>
      <c r="AL497" s="218"/>
      <c r="AM497" s="221"/>
      <c r="AN497" s="231"/>
    </row>
    <row r="498" spans="1:40" ht="15.75" thickBot="1">
      <c r="A498" s="150"/>
      <c r="B498" s="132"/>
      <c r="C498" s="153"/>
      <c r="D498" s="155"/>
      <c r="E498" s="159"/>
      <c r="F498" s="155"/>
      <c r="G498" s="159"/>
      <c r="H498" s="178" t="s">
        <v>174</v>
      </c>
      <c r="I498" s="60" t="s">
        <v>131</v>
      </c>
      <c r="J498" s="239"/>
      <c r="K498" s="203"/>
      <c r="L498" s="153"/>
      <c r="M498" s="205"/>
      <c r="N498" s="159"/>
      <c r="O498" s="177"/>
      <c r="P498" s="192"/>
      <c r="Q498" s="192"/>
      <c r="R498" s="192"/>
      <c r="S498" s="162"/>
      <c r="T498" s="162"/>
      <c r="U498" s="162"/>
      <c r="V498" s="162"/>
      <c r="W498" s="162"/>
      <c r="X498" s="162"/>
      <c r="Y498" s="153"/>
      <c r="Z498" s="162"/>
      <c r="AA498" s="153"/>
      <c r="AB498" s="213"/>
      <c r="AC498" s="171"/>
      <c r="AD498" s="171"/>
      <c r="AE498" s="174"/>
      <c r="AF498" s="153"/>
      <c r="AG498" s="153"/>
      <c r="AH498" s="153"/>
      <c r="AI498" s="182"/>
      <c r="AJ498" s="243"/>
      <c r="AK498" s="218"/>
      <c r="AL498" s="218"/>
      <c r="AM498" s="221"/>
      <c r="AN498" s="231"/>
    </row>
    <row r="499" spans="1:40" ht="15.75" thickBot="1">
      <c r="A499" s="150"/>
      <c r="B499" s="132"/>
      <c r="C499" s="153"/>
      <c r="D499" s="155"/>
      <c r="E499" s="159"/>
      <c r="F499" s="155"/>
      <c r="G499" s="159"/>
      <c r="H499" s="179"/>
      <c r="I499" s="60" t="s">
        <v>131</v>
      </c>
      <c r="J499" s="239"/>
      <c r="K499" s="203"/>
      <c r="L499" s="153"/>
      <c r="M499" s="205"/>
      <c r="N499" s="159"/>
      <c r="O499" s="177"/>
      <c r="P499" s="192"/>
      <c r="Q499" s="192"/>
      <c r="R499" s="192"/>
      <c r="S499" s="162"/>
      <c r="T499" s="162"/>
      <c r="U499" s="162"/>
      <c r="V499" s="162"/>
      <c r="W499" s="162"/>
      <c r="X499" s="162"/>
      <c r="Y499" s="153"/>
      <c r="Z499" s="162"/>
      <c r="AA499" s="153"/>
      <c r="AB499" s="213"/>
      <c r="AC499" s="171"/>
      <c r="AD499" s="171"/>
      <c r="AE499" s="174"/>
      <c r="AF499" s="153"/>
      <c r="AG499" s="153"/>
      <c r="AH499" s="153"/>
      <c r="AI499" s="182"/>
      <c r="AJ499" s="243"/>
      <c r="AK499" s="218"/>
      <c r="AL499" s="218"/>
      <c r="AM499" s="221"/>
      <c r="AN499" s="231"/>
    </row>
    <row r="500" spans="1:40" ht="15.75" thickBot="1">
      <c r="A500" s="150"/>
      <c r="B500" s="132"/>
      <c r="C500" s="153"/>
      <c r="D500" s="155"/>
      <c r="E500" s="159"/>
      <c r="F500" s="155"/>
      <c r="G500" s="159"/>
      <c r="H500" s="185" t="s">
        <v>175</v>
      </c>
      <c r="I500" s="60" t="s">
        <v>131</v>
      </c>
      <c r="J500" s="239"/>
      <c r="K500" s="203"/>
      <c r="L500" s="153"/>
      <c r="M500" s="205"/>
      <c r="N500" s="159"/>
      <c r="O500" s="177"/>
      <c r="P500" s="192"/>
      <c r="Q500" s="192"/>
      <c r="R500" s="192"/>
      <c r="S500" s="162"/>
      <c r="T500" s="162"/>
      <c r="U500" s="162"/>
      <c r="V500" s="162"/>
      <c r="W500" s="162"/>
      <c r="X500" s="162"/>
      <c r="Y500" s="153"/>
      <c r="Z500" s="162"/>
      <c r="AA500" s="153"/>
      <c r="AB500" s="213"/>
      <c r="AC500" s="171"/>
      <c r="AD500" s="171"/>
      <c r="AE500" s="174"/>
      <c r="AF500" s="153"/>
      <c r="AG500" s="153"/>
      <c r="AH500" s="153"/>
      <c r="AI500" s="182"/>
      <c r="AJ500" s="243"/>
      <c r="AK500" s="218"/>
      <c r="AL500" s="218"/>
      <c r="AM500" s="221"/>
      <c r="AN500" s="231"/>
    </row>
    <row r="501" spans="1:40" ht="15.75" thickBot="1">
      <c r="A501" s="249"/>
      <c r="B501" s="133"/>
      <c r="C501" s="223"/>
      <c r="D501" s="250"/>
      <c r="E501" s="160"/>
      <c r="F501" s="250"/>
      <c r="G501" s="160"/>
      <c r="H501" s="240"/>
      <c r="I501" s="60" t="s">
        <v>131</v>
      </c>
      <c r="J501" s="251"/>
      <c r="K501" s="252"/>
      <c r="L501" s="153"/>
      <c r="M501" s="257"/>
      <c r="N501" s="160"/>
      <c r="O501" s="177"/>
      <c r="P501" s="192"/>
      <c r="Q501" s="192"/>
      <c r="R501" s="192"/>
      <c r="S501" s="233"/>
      <c r="T501" s="233"/>
      <c r="U501" s="233"/>
      <c r="V501" s="233"/>
      <c r="W501" s="233"/>
      <c r="X501" s="233"/>
      <c r="Y501" s="223"/>
      <c r="Z501" s="233"/>
      <c r="AA501" s="223"/>
      <c r="AB501" s="245"/>
      <c r="AC501" s="171"/>
      <c r="AD501" s="171"/>
      <c r="AE501" s="247"/>
      <c r="AF501" s="223"/>
      <c r="AG501" s="223"/>
      <c r="AH501" s="153"/>
      <c r="AI501" s="234"/>
      <c r="AJ501" s="244"/>
      <c r="AK501" s="219"/>
      <c r="AL501" s="219"/>
      <c r="AM501" s="222"/>
      <c r="AN501" s="232"/>
    </row>
    <row r="502" spans="1:40" ht="15" customHeight="1" thickBot="1">
      <c r="A502" s="192">
        <v>18</v>
      </c>
      <c r="B502" s="131" t="s">
        <v>415</v>
      </c>
      <c r="C502" s="177" t="s">
        <v>416</v>
      </c>
      <c r="D502" s="177" t="s">
        <v>126</v>
      </c>
      <c r="E502" s="170" t="s">
        <v>417</v>
      </c>
      <c r="F502" s="177" t="s">
        <v>418</v>
      </c>
      <c r="G502" s="177" t="s">
        <v>129</v>
      </c>
      <c r="H502" s="59" t="s">
        <v>130</v>
      </c>
      <c r="I502" s="60" t="s">
        <v>131</v>
      </c>
      <c r="J502" s="238">
        <f>COUNTIF(I502:I527,[3]DATOS!$D$24)</f>
        <v>26</v>
      </c>
      <c r="K502" s="134" t="str">
        <f>+IF(AND(J502&lt;6,J502&gt;0),"Moderado",IF(AND(J502&lt;12,J502&gt;5),"Mayor",IF(AND(J502&lt;20,J502&gt;11),"Catastrófico","Responda las Preguntas de Impacto")))</f>
        <v>Responda las Preguntas de Impacto</v>
      </c>
      <c r="L502" s="152"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
      </c>
      <c r="M502" s="180"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
      </c>
      <c r="N502" s="194" t="s">
        <v>419</v>
      </c>
      <c r="O502" s="177" t="s">
        <v>133</v>
      </c>
      <c r="P502" s="27" t="s">
        <v>134</v>
      </c>
      <c r="Q502" s="19" t="s">
        <v>135</v>
      </c>
      <c r="R502" s="26">
        <f>+IFERROR(VLOOKUP(Q502,[16]DATOS!$E$2:$F$17,2,FALSE),"")</f>
        <v>15</v>
      </c>
      <c r="S502" s="192">
        <f>SUM(R502:R509)</f>
        <v>100</v>
      </c>
      <c r="T502" s="192" t="str">
        <f>+IF(AND(S502&lt;=100,S502&gt;=96),"Fuerte",IF(AND(S502&lt;=95,S502&gt;=86),"Moderado",IF(AND(S502&lt;=85,J502&gt;=0),"Débil"," ")))</f>
        <v>Fuerte</v>
      </c>
      <c r="U502" s="192" t="s">
        <v>136</v>
      </c>
      <c r="V502" s="192"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192">
        <f>IF(V502="Fuerte",100,IF(V502="Moderado",50,IF(V502="Débil",0)))</f>
        <v>100</v>
      </c>
      <c r="X502" s="161">
        <f>AVERAGE(W502:W523)</f>
        <v>100</v>
      </c>
      <c r="Y502" s="170" t="s">
        <v>420</v>
      </c>
      <c r="Z502" s="161" t="s">
        <v>190</v>
      </c>
      <c r="AA502" s="172" t="s">
        <v>421</v>
      </c>
      <c r="AB502" s="172" t="str">
        <f>+IF(X502=100,"Fuerte",IF(AND(X502&lt;=99,X502&gt;=50),"Moderado",IF(X502&lt;50,"Débil"," ")))</f>
        <v>Fuerte</v>
      </c>
      <c r="AC502" s="172" t="s">
        <v>140</v>
      </c>
      <c r="AD502" s="172" t="s">
        <v>140</v>
      </c>
      <c r="AE502" s="170"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177"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170" t="str">
        <f>K502</f>
        <v>Responda las Preguntas de Impacto</v>
      </c>
      <c r="AH502" s="152"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
      </c>
      <c r="AI502" s="180"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
      </c>
      <c r="AJ502" s="169" t="s">
        <v>422</v>
      </c>
      <c r="AK502" s="163">
        <v>43497</v>
      </c>
      <c r="AL502" s="163">
        <v>43830</v>
      </c>
      <c r="AM502" s="169" t="s">
        <v>294</v>
      </c>
      <c r="AN502" s="156" t="s">
        <v>423</v>
      </c>
    </row>
    <row r="503" spans="1:40" ht="15.75" thickBot="1">
      <c r="A503" s="192"/>
      <c r="B503" s="132"/>
      <c r="C503" s="177"/>
      <c r="D503" s="177"/>
      <c r="E503" s="153"/>
      <c r="F503" s="177"/>
      <c r="G503" s="177"/>
      <c r="H503" s="59" t="s">
        <v>145</v>
      </c>
      <c r="I503" s="60" t="s">
        <v>131</v>
      </c>
      <c r="J503" s="239"/>
      <c r="K503" s="134"/>
      <c r="L503" s="153"/>
      <c r="M503" s="181"/>
      <c r="N503" s="194"/>
      <c r="O503" s="177"/>
      <c r="P503" s="27" t="s">
        <v>146</v>
      </c>
      <c r="Q503" s="19" t="s">
        <v>147</v>
      </c>
      <c r="R503" s="26">
        <f>+IFERROR(VLOOKUP(Q503,[16]DATOS!$E$2:$F$17,2,FALSE),"")</f>
        <v>15</v>
      </c>
      <c r="S503" s="192"/>
      <c r="T503" s="192"/>
      <c r="U503" s="192"/>
      <c r="V503" s="192"/>
      <c r="W503" s="192"/>
      <c r="X503" s="162"/>
      <c r="Y503" s="153"/>
      <c r="Z503" s="162"/>
      <c r="AA503" s="188"/>
      <c r="AB503" s="188"/>
      <c r="AC503" s="188"/>
      <c r="AD503" s="188"/>
      <c r="AE503" s="153"/>
      <c r="AF503" s="177"/>
      <c r="AG503" s="153"/>
      <c r="AH503" s="153"/>
      <c r="AI503" s="181"/>
      <c r="AJ503" s="167"/>
      <c r="AK503" s="164"/>
      <c r="AL503" s="164"/>
      <c r="AM503" s="167"/>
      <c r="AN503" s="182"/>
    </row>
    <row r="504" spans="1:40" ht="15.75" thickBot="1">
      <c r="A504" s="192"/>
      <c r="B504" s="132"/>
      <c r="C504" s="177"/>
      <c r="D504" s="177"/>
      <c r="E504" s="153"/>
      <c r="F504" s="177"/>
      <c r="G504" s="177"/>
      <c r="H504" s="59" t="s">
        <v>148</v>
      </c>
      <c r="I504" s="60" t="s">
        <v>131</v>
      </c>
      <c r="J504" s="239"/>
      <c r="K504" s="134"/>
      <c r="L504" s="153"/>
      <c r="M504" s="181"/>
      <c r="N504" s="194"/>
      <c r="O504" s="177"/>
      <c r="P504" s="27" t="s">
        <v>149</v>
      </c>
      <c r="Q504" s="19" t="s">
        <v>150</v>
      </c>
      <c r="R504" s="26">
        <f>+IFERROR(VLOOKUP(Q504,[16]DATOS!$E$2:$F$17,2,FALSE),"")</f>
        <v>15</v>
      </c>
      <c r="S504" s="192"/>
      <c r="T504" s="192"/>
      <c r="U504" s="192"/>
      <c r="V504" s="192"/>
      <c r="W504" s="192"/>
      <c r="X504" s="162"/>
      <c r="Y504" s="153"/>
      <c r="Z504" s="162"/>
      <c r="AA504" s="188"/>
      <c r="AB504" s="188"/>
      <c r="AC504" s="188"/>
      <c r="AD504" s="188"/>
      <c r="AE504" s="153"/>
      <c r="AF504" s="177"/>
      <c r="AG504" s="153"/>
      <c r="AH504" s="153"/>
      <c r="AI504" s="181"/>
      <c r="AJ504" s="167"/>
      <c r="AK504" s="164"/>
      <c r="AL504" s="164"/>
      <c r="AM504" s="167"/>
      <c r="AN504" s="182"/>
    </row>
    <row r="505" spans="1:40" ht="15.75" thickBot="1">
      <c r="A505" s="192"/>
      <c r="B505" s="132"/>
      <c r="C505" s="177"/>
      <c r="D505" s="177"/>
      <c r="E505" s="153"/>
      <c r="F505" s="177"/>
      <c r="G505" s="177"/>
      <c r="H505" s="59" t="s">
        <v>151</v>
      </c>
      <c r="I505" s="60" t="s">
        <v>131</v>
      </c>
      <c r="J505" s="239"/>
      <c r="K505" s="134"/>
      <c r="L505" s="153"/>
      <c r="M505" s="181"/>
      <c r="N505" s="194"/>
      <c r="O505" s="177"/>
      <c r="P505" s="27" t="s">
        <v>153</v>
      </c>
      <c r="Q505" s="19" t="s">
        <v>154</v>
      </c>
      <c r="R505" s="26">
        <f>+IFERROR(VLOOKUP(Q505,[16]DATOS!$E$2:$F$17,2,FALSE),"")</f>
        <v>15</v>
      </c>
      <c r="S505" s="192"/>
      <c r="T505" s="192"/>
      <c r="U505" s="192"/>
      <c r="V505" s="192"/>
      <c r="W505" s="192"/>
      <c r="X505" s="162"/>
      <c r="Y505" s="153"/>
      <c r="Z505" s="162"/>
      <c r="AA505" s="188"/>
      <c r="AB505" s="188"/>
      <c r="AC505" s="188"/>
      <c r="AD505" s="188"/>
      <c r="AE505" s="153"/>
      <c r="AF505" s="177"/>
      <c r="AG505" s="153"/>
      <c r="AH505" s="153"/>
      <c r="AI505" s="181"/>
      <c r="AJ505" s="167"/>
      <c r="AK505" s="164"/>
      <c r="AL505" s="164"/>
      <c r="AM505" s="167"/>
      <c r="AN505" s="182"/>
    </row>
    <row r="506" spans="1:40" ht="15.75" thickBot="1">
      <c r="A506" s="192"/>
      <c r="B506" s="132"/>
      <c r="C506" s="177"/>
      <c r="D506" s="177"/>
      <c r="E506" s="153"/>
      <c r="F506" s="177"/>
      <c r="G506" s="177"/>
      <c r="H506" s="59" t="s">
        <v>155</v>
      </c>
      <c r="I506" s="60" t="s">
        <v>131</v>
      </c>
      <c r="J506" s="239"/>
      <c r="K506" s="134"/>
      <c r="L506" s="153"/>
      <c r="M506" s="181"/>
      <c r="N506" s="194"/>
      <c r="O506" s="177"/>
      <c r="P506" s="27" t="s">
        <v>156</v>
      </c>
      <c r="Q506" s="19" t="s">
        <v>157</v>
      </c>
      <c r="R506" s="26">
        <f>+IFERROR(VLOOKUP(Q506,[16]DATOS!$E$2:$F$17,2,FALSE),"")</f>
        <v>15</v>
      </c>
      <c r="S506" s="192"/>
      <c r="T506" s="192"/>
      <c r="U506" s="192"/>
      <c r="V506" s="192"/>
      <c r="W506" s="192"/>
      <c r="X506" s="162"/>
      <c r="Y506" s="153"/>
      <c r="Z506" s="162"/>
      <c r="AA506" s="188"/>
      <c r="AB506" s="188"/>
      <c r="AC506" s="188"/>
      <c r="AD506" s="188"/>
      <c r="AE506" s="153"/>
      <c r="AF506" s="177"/>
      <c r="AG506" s="153"/>
      <c r="AH506" s="153"/>
      <c r="AI506" s="181"/>
      <c r="AJ506" s="167"/>
      <c r="AK506" s="164"/>
      <c r="AL506" s="164"/>
      <c r="AM506" s="167"/>
      <c r="AN506" s="182"/>
    </row>
    <row r="507" spans="1:40" ht="15.75" thickBot="1">
      <c r="A507" s="192"/>
      <c r="B507" s="132"/>
      <c r="C507" s="177"/>
      <c r="D507" s="177"/>
      <c r="E507" s="153"/>
      <c r="F507" s="177"/>
      <c r="G507" s="177"/>
      <c r="H507" s="59" t="s">
        <v>158</v>
      </c>
      <c r="I507" s="60" t="s">
        <v>131</v>
      </c>
      <c r="J507" s="239"/>
      <c r="K507" s="134"/>
      <c r="L507" s="153"/>
      <c r="M507" s="181"/>
      <c r="N507" s="194"/>
      <c r="O507" s="177"/>
      <c r="P507" s="27" t="s">
        <v>159</v>
      </c>
      <c r="Q507" s="19" t="s">
        <v>160</v>
      </c>
      <c r="R507" s="26">
        <f>+IFERROR(VLOOKUP(Q507,[16]DATOS!$E$2:$F$17,2,FALSE),"")</f>
        <v>15</v>
      </c>
      <c r="S507" s="192"/>
      <c r="T507" s="192"/>
      <c r="U507" s="192"/>
      <c r="V507" s="192"/>
      <c r="W507" s="192"/>
      <c r="X507" s="162"/>
      <c r="Y507" s="153"/>
      <c r="Z507" s="162"/>
      <c r="AA507" s="188"/>
      <c r="AB507" s="188"/>
      <c r="AC507" s="188"/>
      <c r="AD507" s="188"/>
      <c r="AE507" s="153"/>
      <c r="AF507" s="177"/>
      <c r="AG507" s="153"/>
      <c r="AH507" s="153"/>
      <c r="AI507" s="181"/>
      <c r="AJ507" s="167"/>
      <c r="AK507" s="164"/>
      <c r="AL507" s="164"/>
      <c r="AM507" s="167"/>
      <c r="AN507" s="182"/>
    </row>
    <row r="508" spans="1:40" ht="15.75" thickBot="1">
      <c r="A508" s="192"/>
      <c r="B508" s="132"/>
      <c r="C508" s="177"/>
      <c r="D508" s="177"/>
      <c r="E508" s="157"/>
      <c r="F508" s="177"/>
      <c r="G508" s="177"/>
      <c r="H508" s="59" t="s">
        <v>161</v>
      </c>
      <c r="I508" s="60" t="s">
        <v>131</v>
      </c>
      <c r="J508" s="239"/>
      <c r="K508" s="134"/>
      <c r="L508" s="153"/>
      <c r="M508" s="181"/>
      <c r="N508" s="194"/>
      <c r="O508" s="177"/>
      <c r="P508" s="27" t="s">
        <v>162</v>
      </c>
      <c r="Q508" s="23" t="s">
        <v>163</v>
      </c>
      <c r="R508" s="26">
        <f>+IFERROR(VLOOKUP(Q508,[16]DATOS!$E$2:$F$17,2,FALSE),"")</f>
        <v>10</v>
      </c>
      <c r="S508" s="192"/>
      <c r="T508" s="192"/>
      <c r="U508" s="192"/>
      <c r="V508" s="192"/>
      <c r="W508" s="192"/>
      <c r="X508" s="162"/>
      <c r="Y508" s="153"/>
      <c r="Z508" s="162"/>
      <c r="AA508" s="188"/>
      <c r="AB508" s="188"/>
      <c r="AC508" s="188"/>
      <c r="AD508" s="188"/>
      <c r="AE508" s="153"/>
      <c r="AF508" s="177"/>
      <c r="AG508" s="153"/>
      <c r="AH508" s="153"/>
      <c r="AI508" s="181"/>
      <c r="AJ508" s="167"/>
      <c r="AK508" s="164"/>
      <c r="AL508" s="164"/>
      <c r="AM508" s="167"/>
      <c r="AN508" s="182"/>
    </row>
    <row r="509" spans="1:40" ht="30.75" thickBot="1">
      <c r="A509" s="192"/>
      <c r="B509" s="132"/>
      <c r="C509" s="177"/>
      <c r="D509" s="177"/>
      <c r="E509" s="170" t="s">
        <v>424</v>
      </c>
      <c r="F509" s="177"/>
      <c r="G509" s="177"/>
      <c r="H509" s="59" t="s">
        <v>164</v>
      </c>
      <c r="I509" s="60" t="s">
        <v>131</v>
      </c>
      <c r="J509" s="239"/>
      <c r="K509" s="134"/>
      <c r="L509" s="153"/>
      <c r="M509" s="181"/>
      <c r="N509" s="194"/>
      <c r="O509" s="177"/>
      <c r="P509" s="208"/>
      <c r="Q509" s="208"/>
      <c r="R509" s="208"/>
      <c r="S509" s="192"/>
      <c r="T509" s="192"/>
      <c r="U509" s="192"/>
      <c r="V509" s="192"/>
      <c r="W509" s="192"/>
      <c r="X509" s="162"/>
      <c r="Y509" s="153"/>
      <c r="Z509" s="162"/>
      <c r="AA509" s="188"/>
      <c r="AB509" s="188"/>
      <c r="AC509" s="188"/>
      <c r="AD509" s="188"/>
      <c r="AE509" s="153"/>
      <c r="AF509" s="177"/>
      <c r="AG509" s="153"/>
      <c r="AH509" s="153"/>
      <c r="AI509" s="181"/>
      <c r="AJ509" s="167"/>
      <c r="AK509" s="164"/>
      <c r="AL509" s="164"/>
      <c r="AM509" s="167"/>
      <c r="AN509" s="182"/>
    </row>
    <row r="510" spans="1:40" ht="15.75" thickBot="1">
      <c r="A510" s="192"/>
      <c r="B510" s="132"/>
      <c r="C510" s="177"/>
      <c r="D510" s="177"/>
      <c r="E510" s="153"/>
      <c r="F510" s="177"/>
      <c r="G510" s="177"/>
      <c r="H510" s="59" t="s">
        <v>165</v>
      </c>
      <c r="I510" s="60" t="s">
        <v>131</v>
      </c>
      <c r="J510" s="239"/>
      <c r="K510" s="134"/>
      <c r="L510" s="153"/>
      <c r="M510" s="181"/>
      <c r="N510" s="194"/>
      <c r="O510" s="177"/>
      <c r="P510" s="209"/>
      <c r="Q510" s="209"/>
      <c r="R510" s="209"/>
      <c r="S510" s="192"/>
      <c r="T510" s="192"/>
      <c r="U510" s="192"/>
      <c r="V510" s="192"/>
      <c r="W510" s="192"/>
      <c r="X510" s="162"/>
      <c r="Y510" s="153"/>
      <c r="Z510" s="162"/>
      <c r="AA510" s="188"/>
      <c r="AB510" s="188"/>
      <c r="AC510" s="188"/>
      <c r="AD510" s="188"/>
      <c r="AE510" s="153"/>
      <c r="AF510" s="177"/>
      <c r="AG510" s="153"/>
      <c r="AH510" s="153"/>
      <c r="AI510" s="181"/>
      <c r="AJ510" s="167"/>
      <c r="AK510" s="164"/>
      <c r="AL510" s="164"/>
      <c r="AM510" s="167"/>
      <c r="AN510" s="182"/>
    </row>
    <row r="511" spans="1:40" ht="15.75" thickBot="1">
      <c r="A511" s="192"/>
      <c r="B511" s="132"/>
      <c r="C511" s="177"/>
      <c r="D511" s="177"/>
      <c r="E511" s="153"/>
      <c r="F511" s="177"/>
      <c r="G511" s="177"/>
      <c r="H511" s="59" t="s">
        <v>166</v>
      </c>
      <c r="I511" s="60" t="s">
        <v>131</v>
      </c>
      <c r="J511" s="239"/>
      <c r="K511" s="134"/>
      <c r="L511" s="153"/>
      <c r="M511" s="181"/>
      <c r="N511" s="194"/>
      <c r="O511" s="177"/>
      <c r="P511" s="209"/>
      <c r="Q511" s="209"/>
      <c r="R511" s="209"/>
      <c r="S511" s="192"/>
      <c r="T511" s="192"/>
      <c r="U511" s="192"/>
      <c r="V511" s="192"/>
      <c r="W511" s="192"/>
      <c r="X511" s="162"/>
      <c r="Y511" s="153"/>
      <c r="Z511" s="162"/>
      <c r="AA511" s="188"/>
      <c r="AB511" s="188"/>
      <c r="AC511" s="188"/>
      <c r="AD511" s="188"/>
      <c r="AE511" s="153"/>
      <c r="AF511" s="177"/>
      <c r="AG511" s="153"/>
      <c r="AH511" s="153"/>
      <c r="AI511" s="181"/>
      <c r="AJ511" s="167"/>
      <c r="AK511" s="164"/>
      <c r="AL511" s="164"/>
      <c r="AM511" s="167"/>
      <c r="AN511" s="182"/>
    </row>
    <row r="512" spans="1:40" ht="15.75" thickBot="1">
      <c r="A512" s="192"/>
      <c r="B512" s="132"/>
      <c r="C512" s="177"/>
      <c r="D512" s="177"/>
      <c r="E512" s="153"/>
      <c r="F512" s="177"/>
      <c r="G512" s="177"/>
      <c r="H512" s="59" t="s">
        <v>167</v>
      </c>
      <c r="I512" s="60" t="s">
        <v>131</v>
      </c>
      <c r="J512" s="239"/>
      <c r="K512" s="134"/>
      <c r="L512" s="153"/>
      <c r="M512" s="181"/>
      <c r="N512" s="194"/>
      <c r="O512" s="177"/>
      <c r="P512" s="209"/>
      <c r="Q512" s="209"/>
      <c r="R512" s="209"/>
      <c r="S512" s="192"/>
      <c r="T512" s="192"/>
      <c r="U512" s="192"/>
      <c r="V512" s="192"/>
      <c r="W512" s="192"/>
      <c r="X512" s="162"/>
      <c r="Y512" s="153"/>
      <c r="Z512" s="162"/>
      <c r="AA512" s="188"/>
      <c r="AB512" s="188"/>
      <c r="AC512" s="188"/>
      <c r="AD512" s="188"/>
      <c r="AE512" s="153"/>
      <c r="AF512" s="177"/>
      <c r="AG512" s="153"/>
      <c r="AH512" s="153"/>
      <c r="AI512" s="181"/>
      <c r="AJ512" s="167"/>
      <c r="AK512" s="164"/>
      <c r="AL512" s="164"/>
      <c r="AM512" s="167"/>
      <c r="AN512" s="182"/>
    </row>
    <row r="513" spans="1:40" ht="15.75" thickBot="1">
      <c r="A513" s="192"/>
      <c r="B513" s="132"/>
      <c r="C513" s="177"/>
      <c r="D513" s="177"/>
      <c r="E513" s="153"/>
      <c r="F513" s="177"/>
      <c r="G513" s="177"/>
      <c r="H513" s="59" t="s">
        <v>168</v>
      </c>
      <c r="I513" s="60" t="s">
        <v>131</v>
      </c>
      <c r="J513" s="239"/>
      <c r="K513" s="134"/>
      <c r="L513" s="153"/>
      <c r="M513" s="181"/>
      <c r="N513" s="194"/>
      <c r="O513" s="177"/>
      <c r="P513" s="209"/>
      <c r="Q513" s="209"/>
      <c r="R513" s="209"/>
      <c r="S513" s="192"/>
      <c r="T513" s="192"/>
      <c r="U513" s="192"/>
      <c r="V513" s="192"/>
      <c r="W513" s="192"/>
      <c r="X513" s="162"/>
      <c r="Y513" s="153"/>
      <c r="Z513" s="162"/>
      <c r="AA513" s="188"/>
      <c r="AB513" s="188"/>
      <c r="AC513" s="188"/>
      <c r="AD513" s="188"/>
      <c r="AE513" s="153"/>
      <c r="AF513" s="177"/>
      <c r="AG513" s="153"/>
      <c r="AH513" s="153"/>
      <c r="AI513" s="181"/>
      <c r="AJ513" s="167"/>
      <c r="AK513" s="164"/>
      <c r="AL513" s="164"/>
      <c r="AM513" s="167"/>
      <c r="AN513" s="182"/>
    </row>
    <row r="514" spans="1:40" ht="15.75" thickBot="1">
      <c r="A514" s="192"/>
      <c r="B514" s="132"/>
      <c r="C514" s="177"/>
      <c r="D514" s="177"/>
      <c r="E514" s="153"/>
      <c r="F514" s="177"/>
      <c r="G514" s="177"/>
      <c r="H514" s="195" t="s">
        <v>169</v>
      </c>
      <c r="I514" s="60" t="s">
        <v>131</v>
      </c>
      <c r="J514" s="239"/>
      <c r="K514" s="134"/>
      <c r="L514" s="153"/>
      <c r="M514" s="181"/>
      <c r="N514" s="194"/>
      <c r="O514" s="177"/>
      <c r="P514" s="209"/>
      <c r="Q514" s="209"/>
      <c r="R514" s="209"/>
      <c r="S514" s="192"/>
      <c r="T514" s="192"/>
      <c r="U514" s="192"/>
      <c r="V514" s="192"/>
      <c r="W514" s="192"/>
      <c r="X514" s="162"/>
      <c r="Y514" s="153"/>
      <c r="Z514" s="162"/>
      <c r="AA514" s="188"/>
      <c r="AB514" s="188"/>
      <c r="AC514" s="188"/>
      <c r="AD514" s="188"/>
      <c r="AE514" s="153"/>
      <c r="AF514" s="177"/>
      <c r="AG514" s="153"/>
      <c r="AH514" s="153"/>
      <c r="AI514" s="181"/>
      <c r="AJ514" s="167"/>
      <c r="AK514" s="164"/>
      <c r="AL514" s="164"/>
      <c r="AM514" s="167"/>
      <c r="AN514" s="182"/>
    </row>
    <row r="515" spans="1:40" ht="15.75" thickBot="1">
      <c r="A515" s="192"/>
      <c r="B515" s="132"/>
      <c r="C515" s="177"/>
      <c r="D515" s="177"/>
      <c r="E515" s="153"/>
      <c r="F515" s="177"/>
      <c r="G515" s="177"/>
      <c r="H515" s="195"/>
      <c r="I515" s="60" t="s">
        <v>131</v>
      </c>
      <c r="J515" s="239"/>
      <c r="K515" s="134"/>
      <c r="L515" s="153"/>
      <c r="M515" s="181"/>
      <c r="N515" s="194"/>
      <c r="O515" s="177"/>
      <c r="P515" s="209"/>
      <c r="Q515" s="209"/>
      <c r="R515" s="209"/>
      <c r="S515" s="192"/>
      <c r="T515" s="192"/>
      <c r="U515" s="192"/>
      <c r="V515" s="192"/>
      <c r="W515" s="192"/>
      <c r="X515" s="162"/>
      <c r="Y515" s="153"/>
      <c r="Z515" s="162"/>
      <c r="AA515" s="188"/>
      <c r="AB515" s="188"/>
      <c r="AC515" s="188"/>
      <c r="AD515" s="188"/>
      <c r="AE515" s="153"/>
      <c r="AF515" s="177"/>
      <c r="AG515" s="153"/>
      <c r="AH515" s="153"/>
      <c r="AI515" s="181"/>
      <c r="AJ515" s="167"/>
      <c r="AK515" s="164"/>
      <c r="AL515" s="164"/>
      <c r="AM515" s="167"/>
      <c r="AN515" s="182"/>
    </row>
    <row r="516" spans="1:40" ht="15.75" thickBot="1">
      <c r="A516" s="192"/>
      <c r="B516" s="132"/>
      <c r="C516" s="177"/>
      <c r="D516" s="177"/>
      <c r="E516" s="153"/>
      <c r="F516" s="177"/>
      <c r="G516" s="177"/>
      <c r="H516" s="195" t="s">
        <v>170</v>
      </c>
      <c r="I516" s="60" t="s">
        <v>131</v>
      </c>
      <c r="J516" s="239"/>
      <c r="K516" s="134"/>
      <c r="L516" s="153"/>
      <c r="M516" s="181"/>
      <c r="N516" s="194"/>
      <c r="O516" s="177"/>
      <c r="P516" s="210"/>
      <c r="Q516" s="210"/>
      <c r="R516" s="210"/>
      <c r="S516" s="192"/>
      <c r="T516" s="192"/>
      <c r="U516" s="192"/>
      <c r="V516" s="192"/>
      <c r="W516" s="192"/>
      <c r="X516" s="162"/>
      <c r="Y516" s="157"/>
      <c r="Z516" s="187"/>
      <c r="AA516" s="189"/>
      <c r="AB516" s="188"/>
      <c r="AC516" s="188"/>
      <c r="AD516" s="188"/>
      <c r="AE516" s="153"/>
      <c r="AF516" s="177"/>
      <c r="AG516" s="153"/>
      <c r="AH516" s="153"/>
      <c r="AI516" s="181"/>
      <c r="AJ516" s="168"/>
      <c r="AK516" s="165"/>
      <c r="AL516" s="165"/>
      <c r="AM516" s="168"/>
      <c r="AN516" s="207"/>
    </row>
    <row r="517" spans="1:40" ht="15.75" thickBot="1">
      <c r="A517" s="192"/>
      <c r="B517" s="132"/>
      <c r="C517" s="177"/>
      <c r="D517" s="177"/>
      <c r="E517" s="157"/>
      <c r="F517" s="177"/>
      <c r="G517" s="177"/>
      <c r="H517" s="195"/>
      <c r="I517" s="60" t="s">
        <v>131</v>
      </c>
      <c r="J517" s="239"/>
      <c r="K517" s="134"/>
      <c r="L517" s="153"/>
      <c r="M517" s="181"/>
      <c r="N517" s="193" t="s">
        <v>425</v>
      </c>
      <c r="O517" s="170" t="s">
        <v>133</v>
      </c>
      <c r="P517" s="23" t="s">
        <v>134</v>
      </c>
      <c r="Q517" s="19" t="s">
        <v>135</v>
      </c>
      <c r="R517" s="23">
        <f>+IFERROR(VLOOKUP(Q517,[16]DATOS!$E$2:$F$17,2,FALSE),"")</f>
        <v>15</v>
      </c>
      <c r="S517" s="161">
        <f>SUM(R517:R523)</f>
        <v>100</v>
      </c>
      <c r="T517" s="161" t="str">
        <f>+IF(AND(S517&lt;=100,S517&gt;=96),"Fuerte",IF(AND(S517&lt;=95,S517&gt;=86),"Moderado",IF(AND(S517&lt;=85,J510&gt;=0),"Débil"," ")))</f>
        <v>Fuerte</v>
      </c>
      <c r="U517" s="161" t="s">
        <v>136</v>
      </c>
      <c r="V517" s="170"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161">
        <f>IF(V517="Fuerte",100,IF(V517="Moderado",50,IF(V517="Débil",0)))</f>
        <v>100</v>
      </c>
      <c r="X517" s="162"/>
      <c r="Y517" s="170" t="s">
        <v>420</v>
      </c>
      <c r="Z517" s="214" t="s">
        <v>197</v>
      </c>
      <c r="AA517" s="227" t="s">
        <v>426</v>
      </c>
      <c r="AB517" s="188"/>
      <c r="AC517" s="188"/>
      <c r="AD517" s="188"/>
      <c r="AE517" s="153"/>
      <c r="AF517" s="177"/>
      <c r="AG517" s="153"/>
      <c r="AH517" s="153"/>
      <c r="AI517" s="181"/>
      <c r="AJ517" s="169" t="s">
        <v>427</v>
      </c>
      <c r="AK517" s="163">
        <v>43497</v>
      </c>
      <c r="AL517" s="163">
        <v>43830</v>
      </c>
      <c r="AM517" s="170" t="s">
        <v>294</v>
      </c>
      <c r="AN517" s="156" t="s">
        <v>428</v>
      </c>
    </row>
    <row r="518" spans="1:40" ht="15.75" thickBot="1">
      <c r="A518" s="192"/>
      <c r="B518" s="132"/>
      <c r="C518" s="177"/>
      <c r="D518" s="177"/>
      <c r="E518" s="170" t="s">
        <v>429</v>
      </c>
      <c r="F518" s="177"/>
      <c r="G518" s="177"/>
      <c r="H518" s="195" t="s">
        <v>171</v>
      </c>
      <c r="I518" s="60" t="s">
        <v>131</v>
      </c>
      <c r="J518" s="239"/>
      <c r="K518" s="134"/>
      <c r="L518" s="153"/>
      <c r="M518" s="181"/>
      <c r="N518" s="159"/>
      <c r="O518" s="153"/>
      <c r="P518" s="23" t="s">
        <v>146</v>
      </c>
      <c r="Q518" s="19" t="s">
        <v>147</v>
      </c>
      <c r="R518" s="23">
        <f>+IFERROR(VLOOKUP(Q518,[16]DATOS!$E$2:$F$17,2,FALSE),"")</f>
        <v>15</v>
      </c>
      <c r="S518" s="162"/>
      <c r="T518" s="162"/>
      <c r="U518" s="162"/>
      <c r="V518" s="153"/>
      <c r="W518" s="162"/>
      <c r="X518" s="162"/>
      <c r="Y518" s="153"/>
      <c r="Z518" s="225"/>
      <c r="AA518" s="228"/>
      <c r="AB518" s="188"/>
      <c r="AC518" s="188"/>
      <c r="AD518" s="188"/>
      <c r="AE518" s="153"/>
      <c r="AF518" s="177"/>
      <c r="AG518" s="153"/>
      <c r="AH518" s="153"/>
      <c r="AI518" s="181"/>
      <c r="AJ518" s="167"/>
      <c r="AK518" s="164"/>
      <c r="AL518" s="164"/>
      <c r="AM518" s="153"/>
      <c r="AN518" s="182"/>
    </row>
    <row r="519" spans="1:40" ht="15.75" thickBot="1">
      <c r="A519" s="192"/>
      <c r="B519" s="132"/>
      <c r="C519" s="177"/>
      <c r="D519" s="177"/>
      <c r="E519" s="153"/>
      <c r="F519" s="177"/>
      <c r="G519" s="177"/>
      <c r="H519" s="195"/>
      <c r="I519" s="60" t="s">
        <v>131</v>
      </c>
      <c r="J519" s="239"/>
      <c r="K519" s="134"/>
      <c r="L519" s="153"/>
      <c r="M519" s="181"/>
      <c r="N519" s="159"/>
      <c r="O519" s="153"/>
      <c r="P519" s="23" t="s">
        <v>149</v>
      </c>
      <c r="Q519" s="19" t="s">
        <v>150</v>
      </c>
      <c r="R519" s="23">
        <f>+IFERROR(VLOOKUP(Q519,[16]DATOS!$E$2:$F$17,2,FALSE),"")</f>
        <v>15</v>
      </c>
      <c r="S519" s="162"/>
      <c r="T519" s="162"/>
      <c r="U519" s="162"/>
      <c r="V519" s="153"/>
      <c r="W519" s="162"/>
      <c r="X519" s="162"/>
      <c r="Y519" s="153"/>
      <c r="Z519" s="225"/>
      <c r="AA519" s="228"/>
      <c r="AB519" s="188"/>
      <c r="AC519" s="188"/>
      <c r="AD519" s="188"/>
      <c r="AE519" s="153"/>
      <c r="AF519" s="177"/>
      <c r="AG519" s="153"/>
      <c r="AH519" s="153"/>
      <c r="AI519" s="181"/>
      <c r="AJ519" s="167"/>
      <c r="AK519" s="164"/>
      <c r="AL519" s="164"/>
      <c r="AM519" s="153"/>
      <c r="AN519" s="182"/>
    </row>
    <row r="520" spans="1:40" ht="15.75" thickBot="1">
      <c r="A520" s="192"/>
      <c r="B520" s="132"/>
      <c r="C520" s="177"/>
      <c r="D520" s="177"/>
      <c r="E520" s="153"/>
      <c r="F520" s="177"/>
      <c r="G520" s="177"/>
      <c r="H520" s="195" t="s">
        <v>172</v>
      </c>
      <c r="I520" s="60" t="s">
        <v>131</v>
      </c>
      <c r="J520" s="239"/>
      <c r="K520" s="134"/>
      <c r="L520" s="153"/>
      <c r="M520" s="181"/>
      <c r="N520" s="159"/>
      <c r="O520" s="153"/>
      <c r="P520" s="23" t="s">
        <v>153</v>
      </c>
      <c r="Q520" s="19" t="s">
        <v>154</v>
      </c>
      <c r="R520" s="23">
        <f>+IFERROR(VLOOKUP(Q520,[16]DATOS!$E$2:$F$17,2,FALSE),"")</f>
        <v>15</v>
      </c>
      <c r="S520" s="162"/>
      <c r="T520" s="162"/>
      <c r="U520" s="162"/>
      <c r="V520" s="153"/>
      <c r="W520" s="162"/>
      <c r="X520" s="162"/>
      <c r="Y520" s="153"/>
      <c r="Z520" s="225"/>
      <c r="AA520" s="228"/>
      <c r="AB520" s="188"/>
      <c r="AC520" s="188"/>
      <c r="AD520" s="188"/>
      <c r="AE520" s="153"/>
      <c r="AF520" s="177"/>
      <c r="AG520" s="153"/>
      <c r="AH520" s="153"/>
      <c r="AI520" s="181"/>
      <c r="AJ520" s="167"/>
      <c r="AK520" s="164"/>
      <c r="AL520" s="164"/>
      <c r="AM520" s="153"/>
      <c r="AN520" s="182"/>
    </row>
    <row r="521" spans="1:40" ht="15.75" thickBot="1">
      <c r="A521" s="192"/>
      <c r="B521" s="132"/>
      <c r="C521" s="177"/>
      <c r="D521" s="177"/>
      <c r="E521" s="153"/>
      <c r="F521" s="177"/>
      <c r="G521" s="177"/>
      <c r="H521" s="195"/>
      <c r="I521" s="60" t="s">
        <v>131</v>
      </c>
      <c r="J521" s="239"/>
      <c r="K521" s="134"/>
      <c r="L521" s="153"/>
      <c r="M521" s="181"/>
      <c r="N521" s="159"/>
      <c r="O521" s="153"/>
      <c r="P521" s="23" t="s">
        <v>156</v>
      </c>
      <c r="Q521" s="19" t="s">
        <v>157</v>
      </c>
      <c r="R521" s="23">
        <f>+IFERROR(VLOOKUP(Q521,[16]DATOS!$E$2:$F$17,2,FALSE),"")</f>
        <v>15</v>
      </c>
      <c r="S521" s="162"/>
      <c r="T521" s="162"/>
      <c r="U521" s="162"/>
      <c r="V521" s="153"/>
      <c r="W521" s="162"/>
      <c r="X521" s="162"/>
      <c r="Y521" s="153"/>
      <c r="Z521" s="225"/>
      <c r="AA521" s="228"/>
      <c r="AB521" s="188"/>
      <c r="AC521" s="188"/>
      <c r="AD521" s="188"/>
      <c r="AE521" s="153"/>
      <c r="AF521" s="177"/>
      <c r="AG521" s="153"/>
      <c r="AH521" s="153"/>
      <c r="AI521" s="181"/>
      <c r="AJ521" s="167"/>
      <c r="AK521" s="164"/>
      <c r="AL521" s="164"/>
      <c r="AM521" s="153"/>
      <c r="AN521" s="182"/>
    </row>
    <row r="522" spans="1:40" ht="15.75" thickBot="1">
      <c r="A522" s="192"/>
      <c r="B522" s="132"/>
      <c r="C522" s="177"/>
      <c r="D522" s="177"/>
      <c r="E522" s="153"/>
      <c r="F522" s="177"/>
      <c r="G522" s="177"/>
      <c r="H522" s="195" t="s">
        <v>173</v>
      </c>
      <c r="I522" s="60" t="s">
        <v>131</v>
      </c>
      <c r="J522" s="239"/>
      <c r="K522" s="134"/>
      <c r="L522" s="153"/>
      <c r="M522" s="181"/>
      <c r="N522" s="159"/>
      <c r="O522" s="153"/>
      <c r="P522" s="23" t="s">
        <v>159</v>
      </c>
      <c r="Q522" s="19" t="s">
        <v>160</v>
      </c>
      <c r="R522" s="23">
        <f>+IFERROR(VLOOKUP(Q522,[16]DATOS!$E$2:$F$17,2,FALSE),"")</f>
        <v>15</v>
      </c>
      <c r="S522" s="162"/>
      <c r="T522" s="162"/>
      <c r="U522" s="162"/>
      <c r="V522" s="153"/>
      <c r="W522" s="162"/>
      <c r="X522" s="162"/>
      <c r="Y522" s="153"/>
      <c r="Z522" s="225"/>
      <c r="AA522" s="228"/>
      <c r="AB522" s="188"/>
      <c r="AC522" s="188"/>
      <c r="AD522" s="188"/>
      <c r="AE522" s="153"/>
      <c r="AF522" s="177"/>
      <c r="AG522" s="153"/>
      <c r="AH522" s="153"/>
      <c r="AI522" s="181"/>
      <c r="AJ522" s="167"/>
      <c r="AK522" s="164"/>
      <c r="AL522" s="164"/>
      <c r="AM522" s="153"/>
      <c r="AN522" s="182"/>
    </row>
    <row r="523" spans="1:40" ht="15.75" thickBot="1">
      <c r="A523" s="192"/>
      <c r="B523" s="132"/>
      <c r="C523" s="177"/>
      <c r="D523" s="177"/>
      <c r="E523" s="153"/>
      <c r="F523" s="177"/>
      <c r="G523" s="177"/>
      <c r="H523" s="195"/>
      <c r="I523" s="60" t="s">
        <v>131</v>
      </c>
      <c r="J523" s="239"/>
      <c r="K523" s="134"/>
      <c r="L523" s="153"/>
      <c r="M523" s="181"/>
      <c r="N523" s="159"/>
      <c r="O523" s="153"/>
      <c r="P523" s="23" t="s">
        <v>162</v>
      </c>
      <c r="Q523" s="23" t="s">
        <v>163</v>
      </c>
      <c r="R523" s="23">
        <f>+IFERROR(VLOOKUP(Q523,[16]DATOS!$E$2:$F$17,2,FALSE),"")</f>
        <v>10</v>
      </c>
      <c r="S523" s="162"/>
      <c r="T523" s="162"/>
      <c r="U523" s="162"/>
      <c r="V523" s="153"/>
      <c r="W523" s="162"/>
      <c r="X523" s="162"/>
      <c r="Y523" s="153"/>
      <c r="Z523" s="225"/>
      <c r="AA523" s="228"/>
      <c r="AB523" s="188"/>
      <c r="AC523" s="188"/>
      <c r="AD523" s="188"/>
      <c r="AE523" s="153"/>
      <c r="AF523" s="177"/>
      <c r="AG523" s="153"/>
      <c r="AH523" s="153"/>
      <c r="AI523" s="181"/>
      <c r="AJ523" s="167"/>
      <c r="AK523" s="164"/>
      <c r="AL523" s="164"/>
      <c r="AM523" s="153"/>
      <c r="AN523" s="182"/>
    </row>
    <row r="524" spans="1:40" ht="15.75" thickBot="1">
      <c r="A524" s="192"/>
      <c r="B524" s="132"/>
      <c r="C524" s="177"/>
      <c r="D524" s="177"/>
      <c r="E524" s="153"/>
      <c r="F524" s="177"/>
      <c r="G524" s="177"/>
      <c r="H524" s="195" t="s">
        <v>174</v>
      </c>
      <c r="I524" s="60" t="s">
        <v>131</v>
      </c>
      <c r="J524" s="239"/>
      <c r="K524" s="134"/>
      <c r="L524" s="153"/>
      <c r="M524" s="181"/>
      <c r="N524" s="159"/>
      <c r="O524" s="153"/>
      <c r="P524" s="161"/>
      <c r="Q524" s="161"/>
      <c r="R524" s="161" t="str">
        <f>+IFERROR(VLOOKUP(Q524,[16]DATOS!$E$2:$F$17,2,FALSE),"")</f>
        <v/>
      </c>
      <c r="S524" s="162"/>
      <c r="T524" s="162"/>
      <c r="U524" s="162"/>
      <c r="V524" s="153"/>
      <c r="W524" s="162"/>
      <c r="X524" s="162"/>
      <c r="Y524" s="153"/>
      <c r="Z524" s="225"/>
      <c r="AA524" s="228"/>
      <c r="AB524" s="188"/>
      <c r="AC524" s="188"/>
      <c r="AD524" s="188"/>
      <c r="AE524" s="153"/>
      <c r="AF524" s="177"/>
      <c r="AG524" s="153"/>
      <c r="AH524" s="153"/>
      <c r="AI524" s="181"/>
      <c r="AJ524" s="167"/>
      <c r="AK524" s="164"/>
      <c r="AL524" s="164"/>
      <c r="AM524" s="153"/>
      <c r="AN524" s="182"/>
    </row>
    <row r="525" spans="1:40" ht="15.75" thickBot="1">
      <c r="A525" s="192"/>
      <c r="B525" s="132"/>
      <c r="C525" s="177"/>
      <c r="D525" s="177"/>
      <c r="E525" s="153"/>
      <c r="F525" s="177"/>
      <c r="G525" s="177"/>
      <c r="H525" s="195"/>
      <c r="I525" s="60" t="s">
        <v>131</v>
      </c>
      <c r="J525" s="239"/>
      <c r="K525" s="134"/>
      <c r="L525" s="153"/>
      <c r="M525" s="181"/>
      <c r="N525" s="159"/>
      <c r="O525" s="153"/>
      <c r="P525" s="162"/>
      <c r="Q525" s="162"/>
      <c r="R525" s="162"/>
      <c r="S525" s="162"/>
      <c r="T525" s="162"/>
      <c r="U525" s="162"/>
      <c r="V525" s="153"/>
      <c r="W525" s="162"/>
      <c r="X525" s="162"/>
      <c r="Y525" s="153"/>
      <c r="Z525" s="225"/>
      <c r="AA525" s="228"/>
      <c r="AB525" s="188"/>
      <c r="AC525" s="188"/>
      <c r="AD525" s="188"/>
      <c r="AE525" s="153"/>
      <c r="AF525" s="177"/>
      <c r="AG525" s="153"/>
      <c r="AH525" s="153"/>
      <c r="AI525" s="181"/>
      <c r="AJ525" s="167"/>
      <c r="AK525" s="164"/>
      <c r="AL525" s="164"/>
      <c r="AM525" s="153"/>
      <c r="AN525" s="182"/>
    </row>
    <row r="526" spans="1:40" ht="15.75" thickBot="1">
      <c r="A526" s="192"/>
      <c r="B526" s="132"/>
      <c r="C526" s="177"/>
      <c r="D526" s="177"/>
      <c r="E526" s="153"/>
      <c r="F526" s="177"/>
      <c r="G526" s="177"/>
      <c r="H526" s="195" t="s">
        <v>175</v>
      </c>
      <c r="I526" s="60" t="s">
        <v>131</v>
      </c>
      <c r="J526" s="239"/>
      <c r="K526" s="134"/>
      <c r="L526" s="153"/>
      <c r="M526" s="181"/>
      <c r="N526" s="159"/>
      <c r="O526" s="153"/>
      <c r="P526" s="162"/>
      <c r="Q526" s="162"/>
      <c r="R526" s="162"/>
      <c r="S526" s="162"/>
      <c r="T526" s="162"/>
      <c r="U526" s="162"/>
      <c r="V526" s="153"/>
      <c r="W526" s="162"/>
      <c r="X526" s="162"/>
      <c r="Y526" s="153"/>
      <c r="Z526" s="225"/>
      <c r="AA526" s="228"/>
      <c r="AB526" s="188"/>
      <c r="AC526" s="188"/>
      <c r="AD526" s="188"/>
      <c r="AE526" s="153"/>
      <c r="AF526" s="177"/>
      <c r="AG526" s="153"/>
      <c r="AH526" s="153"/>
      <c r="AI526" s="181"/>
      <c r="AJ526" s="167"/>
      <c r="AK526" s="164"/>
      <c r="AL526" s="164"/>
      <c r="AM526" s="153"/>
      <c r="AN526" s="182"/>
    </row>
    <row r="527" spans="1:40" ht="15.75" thickBot="1">
      <c r="A527" s="192"/>
      <c r="B527" s="132"/>
      <c r="C527" s="177"/>
      <c r="D527" s="177"/>
      <c r="E527" s="153"/>
      <c r="F527" s="177"/>
      <c r="G527" s="177"/>
      <c r="H527" s="195"/>
      <c r="I527" s="60" t="s">
        <v>131</v>
      </c>
      <c r="J527" s="239"/>
      <c r="K527" s="134"/>
      <c r="L527" s="153"/>
      <c r="M527" s="181"/>
      <c r="N527" s="159"/>
      <c r="O527" s="153"/>
      <c r="P527" s="162"/>
      <c r="Q527" s="162"/>
      <c r="R527" s="162"/>
      <c r="S527" s="162"/>
      <c r="T527" s="162"/>
      <c r="U527" s="162"/>
      <c r="V527" s="153"/>
      <c r="W527" s="162"/>
      <c r="X527" s="162"/>
      <c r="Y527" s="153"/>
      <c r="Z527" s="225"/>
      <c r="AA527" s="228"/>
      <c r="AB527" s="188"/>
      <c r="AC527" s="188"/>
      <c r="AD527" s="188"/>
      <c r="AE527" s="153"/>
      <c r="AF527" s="177"/>
      <c r="AG527" s="153"/>
      <c r="AH527" s="153"/>
      <c r="AI527" s="181"/>
      <c r="AJ527" s="167"/>
      <c r="AK527" s="164"/>
      <c r="AL527" s="164"/>
      <c r="AM527" s="153"/>
      <c r="AN527" s="182"/>
    </row>
    <row r="528" spans="1:40" ht="15.75" thickBot="1">
      <c r="A528" s="192"/>
      <c r="B528" s="132"/>
      <c r="C528" s="177"/>
      <c r="D528" s="177"/>
      <c r="E528" s="153"/>
      <c r="F528" s="177"/>
      <c r="G528" s="177"/>
      <c r="H528" s="195"/>
      <c r="I528" s="60" t="s">
        <v>131</v>
      </c>
      <c r="J528" s="239"/>
      <c r="K528" s="134"/>
      <c r="L528" s="153"/>
      <c r="M528" s="181"/>
      <c r="N528" s="159"/>
      <c r="O528" s="153"/>
      <c r="P528" s="162"/>
      <c r="Q528" s="162"/>
      <c r="R528" s="162"/>
      <c r="S528" s="162"/>
      <c r="T528" s="162"/>
      <c r="U528" s="162"/>
      <c r="V528" s="153"/>
      <c r="W528" s="162"/>
      <c r="X528" s="162"/>
      <c r="Y528" s="153"/>
      <c r="Z528" s="225"/>
      <c r="AA528" s="228"/>
      <c r="AB528" s="188"/>
      <c r="AC528" s="188"/>
      <c r="AD528" s="188"/>
      <c r="AE528" s="153"/>
      <c r="AF528" s="177"/>
      <c r="AG528" s="153"/>
      <c r="AH528" s="153"/>
      <c r="AI528" s="181"/>
      <c r="AJ528" s="167"/>
      <c r="AK528" s="164"/>
      <c r="AL528" s="164"/>
      <c r="AM528" s="153"/>
      <c r="AN528" s="182"/>
    </row>
    <row r="529" spans="1:40" ht="15.75" thickBot="1">
      <c r="A529" s="192"/>
      <c r="B529" s="132"/>
      <c r="C529" s="177"/>
      <c r="D529" s="177"/>
      <c r="E529" s="157"/>
      <c r="F529" s="177"/>
      <c r="G529" s="177"/>
      <c r="H529" s="59"/>
      <c r="I529" s="60" t="s">
        <v>131</v>
      </c>
      <c r="J529" s="239"/>
      <c r="K529" s="134"/>
      <c r="L529" s="153"/>
      <c r="M529" s="181"/>
      <c r="N529" s="159"/>
      <c r="O529" s="153"/>
      <c r="P529" s="162"/>
      <c r="Q529" s="162"/>
      <c r="R529" s="162"/>
      <c r="S529" s="162"/>
      <c r="T529" s="162"/>
      <c r="U529" s="162"/>
      <c r="V529" s="153"/>
      <c r="W529" s="162"/>
      <c r="X529" s="162"/>
      <c r="Y529" s="153"/>
      <c r="Z529" s="225"/>
      <c r="AA529" s="228"/>
      <c r="AB529" s="188"/>
      <c r="AC529" s="188"/>
      <c r="AD529" s="188"/>
      <c r="AE529" s="153"/>
      <c r="AF529" s="53"/>
      <c r="AG529" s="153"/>
      <c r="AH529" s="153"/>
      <c r="AI529" s="181"/>
      <c r="AJ529" s="168"/>
      <c r="AK529" s="165"/>
      <c r="AL529" s="165"/>
      <c r="AM529" s="157"/>
      <c r="AN529" s="207"/>
    </row>
    <row r="530" spans="1:40" ht="129.75" customHeight="1" thickBot="1">
      <c r="A530" s="192"/>
      <c r="B530" s="133"/>
      <c r="C530" s="177"/>
      <c r="D530" s="177"/>
      <c r="E530" s="53" t="s">
        <v>430</v>
      </c>
      <c r="F530" s="177"/>
      <c r="G530" s="177"/>
      <c r="H530" s="59"/>
      <c r="I530" s="60" t="s">
        <v>131</v>
      </c>
      <c r="J530" s="239"/>
      <c r="K530" s="134"/>
      <c r="L530" s="223"/>
      <c r="M530" s="224"/>
      <c r="N530" s="211"/>
      <c r="O530" s="157"/>
      <c r="P530" s="187"/>
      <c r="Q530" s="187"/>
      <c r="R530" s="187"/>
      <c r="S530" s="187"/>
      <c r="T530" s="187"/>
      <c r="U530" s="187"/>
      <c r="V530" s="157"/>
      <c r="W530" s="187"/>
      <c r="X530" s="187"/>
      <c r="Y530" s="157"/>
      <c r="Z530" s="226"/>
      <c r="AA530" s="229"/>
      <c r="AB530" s="189"/>
      <c r="AC530" s="189"/>
      <c r="AD530" s="189"/>
      <c r="AE530" s="157"/>
      <c r="AF530" s="53"/>
      <c r="AG530" s="157"/>
      <c r="AH530" s="223"/>
      <c r="AI530" s="224"/>
      <c r="AJ530" s="69" t="s">
        <v>431</v>
      </c>
      <c r="AK530" s="50" t="s">
        <v>224</v>
      </c>
      <c r="AL530" s="50" t="s">
        <v>225</v>
      </c>
      <c r="AM530" s="65" t="s">
        <v>226</v>
      </c>
      <c r="AN530" s="45"/>
    </row>
    <row r="531" spans="1:40" ht="15.75" thickBot="1">
      <c r="A531" s="149">
        <v>19</v>
      </c>
      <c r="B531" s="131" t="s">
        <v>432</v>
      </c>
      <c r="C531" s="152" t="s">
        <v>433</v>
      </c>
      <c r="D531" s="154" t="s">
        <v>126</v>
      </c>
      <c r="E531" s="152" t="s">
        <v>434</v>
      </c>
      <c r="F531" s="154" t="s">
        <v>435</v>
      </c>
      <c r="G531" s="158" t="s">
        <v>129</v>
      </c>
      <c r="H531" s="25" t="s">
        <v>130</v>
      </c>
      <c r="I531" s="60" t="s">
        <v>131</v>
      </c>
      <c r="J531" s="190">
        <f>COUNTIF(I531:I556,[3]DATOS!$D$24)</f>
        <v>26</v>
      </c>
      <c r="K531" s="202" t="str">
        <f>+IF(AND(J531&lt;6,J531&gt;0),"Moderado",IF(AND(J531&lt;12,J531&gt;5),"Mayor",IF(AND(J531&lt;20,J531&gt;11),"Catastrófico","Responda las Preguntas de Impacto")))</f>
        <v>Responda las Preguntas de Impacto</v>
      </c>
      <c r="L531" s="152"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
      </c>
      <c r="M531" s="204"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
      </c>
      <c r="N531" s="197" t="s">
        <v>436</v>
      </c>
      <c r="O531" s="198" t="s">
        <v>133</v>
      </c>
      <c r="P531" s="23" t="s">
        <v>134</v>
      </c>
      <c r="Q531" s="19" t="s">
        <v>135</v>
      </c>
      <c r="R531" s="19">
        <f>+IFERROR(VLOOKUP(Q531,[17]DATOS!$E$2:$F$17,2,FALSE),"")</f>
        <v>15</v>
      </c>
      <c r="S531" s="199">
        <f>SUM(R531:R538)</f>
        <v>100</v>
      </c>
      <c r="T531" s="192" t="str">
        <f>+IF(AND(S531&lt;=100,S531&gt;=96),"Fuerte",IF(AND(S531&lt;=95,S531&gt;=86),"Moderado",IF(AND(S531&lt;=85,J531&gt;=0),"Débil"," ")))</f>
        <v>Fuerte</v>
      </c>
      <c r="U531" s="192" t="s">
        <v>136</v>
      </c>
      <c r="V531" s="192"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192">
        <f>IF(V531="Fuerte",100,IF(V531="Moderado",50,IF(V531="Débil",0)))</f>
        <v>100</v>
      </c>
      <c r="X531" s="161">
        <f>AVERAGE(W531:W556)</f>
        <v>100</v>
      </c>
      <c r="Y531" s="170" t="s">
        <v>437</v>
      </c>
      <c r="Z531" s="161" t="s">
        <v>190</v>
      </c>
      <c r="AA531" s="172" t="s">
        <v>438</v>
      </c>
      <c r="AB531" s="212" t="str">
        <f>+IF(X531=100,"Fuerte",IF(AND(X531&lt;=99,X531&gt;=50),"Moderado",IF(X531&lt;50,"Débil"," ")))</f>
        <v>Fuerte</v>
      </c>
      <c r="AC531" s="171" t="s">
        <v>140</v>
      </c>
      <c r="AD531" s="171" t="s">
        <v>140</v>
      </c>
      <c r="AE531" s="173"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152"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152" t="str">
        <f>K531</f>
        <v>Responda las Preguntas de Impacto</v>
      </c>
      <c r="AH531" s="152"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
      </c>
      <c r="AI531" s="180"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
      </c>
      <c r="AJ531" s="183" t="s">
        <v>439</v>
      </c>
      <c r="AK531" s="184">
        <v>43466</v>
      </c>
      <c r="AL531" s="163">
        <v>43830</v>
      </c>
      <c r="AM531" s="166" t="s">
        <v>440</v>
      </c>
      <c r="AN531" s="156" t="s">
        <v>441</v>
      </c>
    </row>
    <row r="532" spans="1:40" ht="15.75" thickBot="1">
      <c r="A532" s="150"/>
      <c r="B532" s="132"/>
      <c r="C532" s="153"/>
      <c r="D532" s="155"/>
      <c r="E532" s="153"/>
      <c r="F532" s="155"/>
      <c r="G532" s="159"/>
      <c r="H532" s="21" t="s">
        <v>145</v>
      </c>
      <c r="I532" s="60" t="s">
        <v>131</v>
      </c>
      <c r="J532" s="190"/>
      <c r="K532" s="203"/>
      <c r="L532" s="153"/>
      <c r="M532" s="205"/>
      <c r="N532" s="194"/>
      <c r="O532" s="177"/>
      <c r="P532" s="23" t="s">
        <v>146</v>
      </c>
      <c r="Q532" s="19" t="s">
        <v>147</v>
      </c>
      <c r="R532" s="19">
        <f>+IFERROR(VLOOKUP(Q532,[17]DATOS!$E$2:$F$17,2,FALSE),"")</f>
        <v>15</v>
      </c>
      <c r="S532" s="200"/>
      <c r="T532" s="192"/>
      <c r="U532" s="192"/>
      <c r="V532" s="192"/>
      <c r="W532" s="192"/>
      <c r="X532" s="162"/>
      <c r="Y532" s="153"/>
      <c r="Z532" s="162"/>
      <c r="AA532" s="188"/>
      <c r="AB532" s="213"/>
      <c r="AC532" s="171"/>
      <c r="AD532" s="171"/>
      <c r="AE532" s="174"/>
      <c r="AF532" s="153"/>
      <c r="AG532" s="153"/>
      <c r="AH532" s="153"/>
      <c r="AI532" s="181"/>
      <c r="AJ532" s="183"/>
      <c r="AK532" s="164"/>
      <c r="AL532" s="164"/>
      <c r="AM532" s="167"/>
      <c r="AN532" s="182"/>
    </row>
    <row r="533" spans="1:40" ht="15.75" thickBot="1">
      <c r="A533" s="150"/>
      <c r="B533" s="132"/>
      <c r="C533" s="153"/>
      <c r="D533" s="155"/>
      <c r="E533" s="153"/>
      <c r="F533" s="155"/>
      <c r="G533" s="159"/>
      <c r="H533" s="21" t="s">
        <v>148</v>
      </c>
      <c r="I533" s="60" t="s">
        <v>131</v>
      </c>
      <c r="J533" s="190"/>
      <c r="K533" s="203"/>
      <c r="L533" s="153"/>
      <c r="M533" s="205"/>
      <c r="N533" s="194"/>
      <c r="O533" s="177"/>
      <c r="P533" s="23" t="s">
        <v>149</v>
      </c>
      <c r="Q533" s="19" t="s">
        <v>150</v>
      </c>
      <c r="R533" s="19">
        <f>+IFERROR(VLOOKUP(Q533,[17]DATOS!$E$2:$F$17,2,FALSE),"")</f>
        <v>15</v>
      </c>
      <c r="S533" s="200"/>
      <c r="T533" s="192"/>
      <c r="U533" s="192"/>
      <c r="V533" s="192"/>
      <c r="W533" s="192"/>
      <c r="X533" s="162"/>
      <c r="Y533" s="153"/>
      <c r="Z533" s="162"/>
      <c r="AA533" s="188"/>
      <c r="AB533" s="213"/>
      <c r="AC533" s="171"/>
      <c r="AD533" s="171"/>
      <c r="AE533" s="174"/>
      <c r="AF533" s="153"/>
      <c r="AG533" s="153"/>
      <c r="AH533" s="153"/>
      <c r="AI533" s="181"/>
      <c r="AJ533" s="183"/>
      <c r="AK533" s="164"/>
      <c r="AL533" s="164"/>
      <c r="AM533" s="167"/>
      <c r="AN533" s="182"/>
    </row>
    <row r="534" spans="1:40" ht="15.75" thickBot="1">
      <c r="A534" s="150"/>
      <c r="B534" s="132"/>
      <c r="C534" s="153"/>
      <c r="D534" s="155"/>
      <c r="E534" s="153"/>
      <c r="F534" s="155"/>
      <c r="G534" s="159"/>
      <c r="H534" s="21" t="s">
        <v>151</v>
      </c>
      <c r="I534" s="60" t="s">
        <v>131</v>
      </c>
      <c r="J534" s="190"/>
      <c r="K534" s="203"/>
      <c r="L534" s="153"/>
      <c r="M534" s="205"/>
      <c r="N534" s="194"/>
      <c r="O534" s="177"/>
      <c r="P534" s="23" t="s">
        <v>153</v>
      </c>
      <c r="Q534" s="19" t="s">
        <v>154</v>
      </c>
      <c r="R534" s="19">
        <f>+IFERROR(VLOOKUP(Q534,[17]DATOS!$E$2:$F$17,2,FALSE),"")</f>
        <v>15</v>
      </c>
      <c r="S534" s="200"/>
      <c r="T534" s="192"/>
      <c r="U534" s="192"/>
      <c r="V534" s="192"/>
      <c r="W534" s="192"/>
      <c r="X534" s="162"/>
      <c r="Y534" s="153"/>
      <c r="Z534" s="162"/>
      <c r="AA534" s="188"/>
      <c r="AB534" s="213"/>
      <c r="AC534" s="171"/>
      <c r="AD534" s="171"/>
      <c r="AE534" s="174"/>
      <c r="AF534" s="153"/>
      <c r="AG534" s="153"/>
      <c r="AH534" s="153"/>
      <c r="AI534" s="181"/>
      <c r="AJ534" s="183"/>
      <c r="AK534" s="164"/>
      <c r="AL534" s="164"/>
      <c r="AM534" s="167"/>
      <c r="AN534" s="182"/>
    </row>
    <row r="535" spans="1:40" ht="15.75" thickBot="1">
      <c r="A535" s="150"/>
      <c r="B535" s="132"/>
      <c r="C535" s="153"/>
      <c r="D535" s="155"/>
      <c r="E535" s="153"/>
      <c r="F535" s="155"/>
      <c r="G535" s="159"/>
      <c r="H535" s="21" t="s">
        <v>155</v>
      </c>
      <c r="I535" s="60" t="s">
        <v>131</v>
      </c>
      <c r="J535" s="190"/>
      <c r="K535" s="203"/>
      <c r="L535" s="153"/>
      <c r="M535" s="205"/>
      <c r="N535" s="194"/>
      <c r="O535" s="177"/>
      <c r="P535" s="23" t="s">
        <v>156</v>
      </c>
      <c r="Q535" s="19" t="s">
        <v>157</v>
      </c>
      <c r="R535" s="19">
        <f>+IFERROR(VLOOKUP(Q535,[17]DATOS!$E$2:$F$17,2,FALSE),"")</f>
        <v>15</v>
      </c>
      <c r="S535" s="200"/>
      <c r="T535" s="192"/>
      <c r="U535" s="192"/>
      <c r="V535" s="192"/>
      <c r="W535" s="192"/>
      <c r="X535" s="162"/>
      <c r="Y535" s="153"/>
      <c r="Z535" s="162"/>
      <c r="AA535" s="188"/>
      <c r="AB535" s="213"/>
      <c r="AC535" s="171"/>
      <c r="AD535" s="171"/>
      <c r="AE535" s="174"/>
      <c r="AF535" s="153"/>
      <c r="AG535" s="153"/>
      <c r="AH535" s="153"/>
      <c r="AI535" s="181"/>
      <c r="AJ535" s="183"/>
      <c r="AK535" s="164"/>
      <c r="AL535" s="164"/>
      <c r="AM535" s="167"/>
      <c r="AN535" s="182"/>
    </row>
    <row r="536" spans="1:40" ht="15.75" thickBot="1">
      <c r="A536" s="150"/>
      <c r="B536" s="132"/>
      <c r="C536" s="153"/>
      <c r="D536" s="155"/>
      <c r="E536" s="153"/>
      <c r="F536" s="155"/>
      <c r="G536" s="159"/>
      <c r="H536" s="21" t="s">
        <v>158</v>
      </c>
      <c r="I536" s="60" t="s">
        <v>131</v>
      </c>
      <c r="J536" s="190"/>
      <c r="K536" s="203"/>
      <c r="L536" s="153"/>
      <c r="M536" s="205"/>
      <c r="N536" s="194"/>
      <c r="O536" s="177"/>
      <c r="P536" s="24" t="s">
        <v>159</v>
      </c>
      <c r="Q536" s="19" t="s">
        <v>160</v>
      </c>
      <c r="R536" s="19">
        <f>+IFERROR(VLOOKUP(Q536,[17]DATOS!$E$2:$F$17,2,FALSE),"")</f>
        <v>15</v>
      </c>
      <c r="S536" s="200"/>
      <c r="T536" s="192"/>
      <c r="U536" s="192"/>
      <c r="V536" s="192"/>
      <c r="W536" s="192"/>
      <c r="X536" s="162"/>
      <c r="Y536" s="153"/>
      <c r="Z536" s="162"/>
      <c r="AA536" s="188"/>
      <c r="AB536" s="213"/>
      <c r="AC536" s="171"/>
      <c r="AD536" s="171"/>
      <c r="AE536" s="174"/>
      <c r="AF536" s="153"/>
      <c r="AG536" s="153"/>
      <c r="AH536" s="153"/>
      <c r="AI536" s="181"/>
      <c r="AJ536" s="183"/>
      <c r="AK536" s="164"/>
      <c r="AL536" s="164"/>
      <c r="AM536" s="167"/>
      <c r="AN536" s="182"/>
    </row>
    <row r="537" spans="1:40" ht="15.75" thickBot="1">
      <c r="A537" s="150"/>
      <c r="B537" s="132"/>
      <c r="C537" s="153"/>
      <c r="D537" s="155"/>
      <c r="E537" s="153"/>
      <c r="F537" s="155"/>
      <c r="G537" s="159"/>
      <c r="H537" s="21" t="s">
        <v>161</v>
      </c>
      <c r="I537" s="60" t="s">
        <v>131</v>
      </c>
      <c r="J537" s="190"/>
      <c r="K537" s="203"/>
      <c r="L537" s="153"/>
      <c r="M537" s="205"/>
      <c r="N537" s="194"/>
      <c r="O537" s="177"/>
      <c r="P537" s="23" t="s">
        <v>162</v>
      </c>
      <c r="Q537" s="23" t="s">
        <v>163</v>
      </c>
      <c r="R537" s="23">
        <v>10</v>
      </c>
      <c r="S537" s="200"/>
      <c r="T537" s="192"/>
      <c r="U537" s="192"/>
      <c r="V537" s="192"/>
      <c r="W537" s="192"/>
      <c r="X537" s="162"/>
      <c r="Y537" s="153"/>
      <c r="Z537" s="162"/>
      <c r="AA537" s="188"/>
      <c r="AB537" s="213"/>
      <c r="AC537" s="171"/>
      <c r="AD537" s="171"/>
      <c r="AE537" s="174"/>
      <c r="AF537" s="153"/>
      <c r="AG537" s="153"/>
      <c r="AH537" s="153"/>
      <c r="AI537" s="181"/>
      <c r="AJ537" s="183"/>
      <c r="AK537" s="164"/>
      <c r="AL537" s="164"/>
      <c r="AM537" s="167"/>
      <c r="AN537" s="182"/>
    </row>
    <row r="538" spans="1:40" ht="30.75" thickBot="1">
      <c r="A538" s="150"/>
      <c r="B538" s="132"/>
      <c r="C538" s="153"/>
      <c r="D538" s="155"/>
      <c r="E538" s="157"/>
      <c r="F538" s="155"/>
      <c r="G538" s="159"/>
      <c r="H538" s="21" t="s">
        <v>164</v>
      </c>
      <c r="I538" s="60" t="s">
        <v>131</v>
      </c>
      <c r="J538" s="190"/>
      <c r="K538" s="203"/>
      <c r="L538" s="153"/>
      <c r="M538" s="205"/>
      <c r="N538" s="194"/>
      <c r="O538" s="177"/>
      <c r="P538" s="22"/>
      <c r="Q538" s="22"/>
      <c r="R538" s="22"/>
      <c r="S538" s="201"/>
      <c r="T538" s="192"/>
      <c r="U538" s="192"/>
      <c r="V538" s="192"/>
      <c r="W538" s="192"/>
      <c r="X538" s="162"/>
      <c r="Y538" s="157"/>
      <c r="Z538" s="187"/>
      <c r="AA538" s="189"/>
      <c r="AB538" s="213"/>
      <c r="AC538" s="171"/>
      <c r="AD538" s="171"/>
      <c r="AE538" s="174"/>
      <c r="AF538" s="153"/>
      <c r="AG538" s="153"/>
      <c r="AH538" s="153"/>
      <c r="AI538" s="181"/>
      <c r="AJ538" s="183"/>
      <c r="AK538" s="165"/>
      <c r="AL538" s="165"/>
      <c r="AM538" s="168"/>
      <c r="AN538" s="182"/>
    </row>
    <row r="539" spans="1:40" ht="15.75" thickBot="1">
      <c r="A539" s="150"/>
      <c r="B539" s="132"/>
      <c r="C539" s="153"/>
      <c r="D539" s="155"/>
      <c r="E539" s="193"/>
      <c r="F539" s="155"/>
      <c r="G539" s="159"/>
      <c r="H539" s="21" t="s">
        <v>165</v>
      </c>
      <c r="I539" s="60" t="s">
        <v>131</v>
      </c>
      <c r="J539" s="190"/>
      <c r="K539" s="203"/>
      <c r="L539" s="153"/>
      <c r="M539" s="205"/>
      <c r="N539" s="194"/>
      <c r="O539" s="152"/>
      <c r="P539" s="19" t="s">
        <v>134</v>
      </c>
      <c r="Q539" s="19" t="s">
        <v>135</v>
      </c>
      <c r="R539" s="19">
        <f>+IFERROR(VLOOKUP(Q539,[17]DATOS!$E$2:$F$17,2,FALSE),"")</f>
        <v>15</v>
      </c>
      <c r="S539" s="161">
        <f>SUM(R539:R548)</f>
        <v>100</v>
      </c>
      <c r="T539" s="161" t="str">
        <f>+IF(AND(S539&lt;=100,S539&gt;=96),"Fuerte",IF(AND(S539&lt;=95,S539&gt;=86),"Moderado",IF(AND(S539&lt;=85,J539&gt;=0),"Débil"," ")))</f>
        <v>Fuerte</v>
      </c>
      <c r="U539" s="161" t="s">
        <v>136</v>
      </c>
      <c r="V539" s="161"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161">
        <f>IF(V539="Fuerte",100,IF(V539="Moderado",50,IF(V539="Débil",0)))</f>
        <v>100</v>
      </c>
      <c r="X539" s="162"/>
      <c r="Y539" s="170"/>
      <c r="Z539" s="214"/>
      <c r="AA539" s="170"/>
      <c r="AB539" s="213"/>
      <c r="AC539" s="171"/>
      <c r="AD539" s="171"/>
      <c r="AE539" s="174"/>
      <c r="AF539" s="153"/>
      <c r="AG539" s="153"/>
      <c r="AH539" s="153"/>
      <c r="AI539" s="181"/>
      <c r="AJ539" s="183"/>
      <c r="AK539" s="176"/>
      <c r="AL539" s="176"/>
      <c r="AM539" s="177"/>
      <c r="AN539" s="182"/>
    </row>
    <row r="540" spans="1:40" ht="15.75" thickBot="1">
      <c r="A540" s="150"/>
      <c r="B540" s="132"/>
      <c r="C540" s="153"/>
      <c r="D540" s="155"/>
      <c r="E540" s="159"/>
      <c r="F540" s="155"/>
      <c r="G540" s="159"/>
      <c r="H540" s="21" t="s">
        <v>166</v>
      </c>
      <c r="I540" s="60" t="s">
        <v>131</v>
      </c>
      <c r="J540" s="190"/>
      <c r="K540" s="203"/>
      <c r="L540" s="153"/>
      <c r="M540" s="205"/>
      <c r="N540" s="194"/>
      <c r="O540" s="153"/>
      <c r="P540" s="20" t="s">
        <v>146</v>
      </c>
      <c r="Q540" s="19" t="s">
        <v>147</v>
      </c>
      <c r="R540" s="19">
        <f>+IFERROR(VLOOKUP(Q540,[17]DATOS!$E$2:$F$17,2,FALSE),"")</f>
        <v>15</v>
      </c>
      <c r="S540" s="162"/>
      <c r="T540" s="162"/>
      <c r="U540" s="162"/>
      <c r="V540" s="162"/>
      <c r="W540" s="162"/>
      <c r="X540" s="162"/>
      <c r="Y540" s="153"/>
      <c r="Z540" s="162"/>
      <c r="AA540" s="153"/>
      <c r="AB540" s="213"/>
      <c r="AC540" s="171"/>
      <c r="AD540" s="171"/>
      <c r="AE540" s="174"/>
      <c r="AF540" s="153"/>
      <c r="AG540" s="153"/>
      <c r="AH540" s="153"/>
      <c r="AI540" s="181"/>
      <c r="AJ540" s="183"/>
      <c r="AK540" s="176"/>
      <c r="AL540" s="176"/>
      <c r="AM540" s="177"/>
      <c r="AN540" s="182"/>
    </row>
    <row r="541" spans="1:40" ht="15.75" thickBot="1">
      <c r="A541" s="150"/>
      <c r="B541" s="132"/>
      <c r="C541" s="153"/>
      <c r="D541" s="155"/>
      <c r="E541" s="159"/>
      <c r="F541" s="155"/>
      <c r="G541" s="159"/>
      <c r="H541" s="21" t="s">
        <v>167</v>
      </c>
      <c r="I541" s="60" t="s">
        <v>131</v>
      </c>
      <c r="J541" s="190"/>
      <c r="K541" s="203"/>
      <c r="L541" s="153"/>
      <c r="M541" s="205"/>
      <c r="N541" s="194"/>
      <c r="O541" s="153"/>
      <c r="P541" s="20" t="s">
        <v>149</v>
      </c>
      <c r="Q541" s="19" t="s">
        <v>150</v>
      </c>
      <c r="R541" s="19">
        <f>+IFERROR(VLOOKUP(Q541,[17]DATOS!$E$2:$F$17,2,FALSE),"")</f>
        <v>15</v>
      </c>
      <c r="S541" s="162"/>
      <c r="T541" s="162"/>
      <c r="U541" s="162"/>
      <c r="V541" s="162"/>
      <c r="W541" s="162"/>
      <c r="X541" s="162"/>
      <c r="Y541" s="153"/>
      <c r="Z541" s="162"/>
      <c r="AA541" s="153"/>
      <c r="AB541" s="213"/>
      <c r="AC541" s="171"/>
      <c r="AD541" s="171"/>
      <c r="AE541" s="174"/>
      <c r="AF541" s="153"/>
      <c r="AG541" s="153"/>
      <c r="AH541" s="153"/>
      <c r="AI541" s="181"/>
      <c r="AJ541" s="183"/>
      <c r="AK541" s="176"/>
      <c r="AL541" s="176"/>
      <c r="AM541" s="177"/>
      <c r="AN541" s="182"/>
    </row>
    <row r="542" spans="1:40" ht="15.75" thickBot="1">
      <c r="A542" s="150"/>
      <c r="B542" s="132"/>
      <c r="C542" s="153"/>
      <c r="D542" s="155"/>
      <c r="E542" s="159"/>
      <c r="F542" s="155"/>
      <c r="G542" s="159"/>
      <c r="H542" s="21" t="s">
        <v>168</v>
      </c>
      <c r="I542" s="60" t="s">
        <v>131</v>
      </c>
      <c r="J542" s="190"/>
      <c r="K542" s="203"/>
      <c r="L542" s="153"/>
      <c r="M542" s="205"/>
      <c r="N542" s="194"/>
      <c r="O542" s="153"/>
      <c r="P542" s="20" t="s">
        <v>153</v>
      </c>
      <c r="Q542" s="19" t="s">
        <v>154</v>
      </c>
      <c r="R542" s="19">
        <f>+IFERROR(VLOOKUP(Q542,[17]DATOS!$E$2:$F$17,2,FALSE),"")</f>
        <v>15</v>
      </c>
      <c r="S542" s="162"/>
      <c r="T542" s="162"/>
      <c r="U542" s="162"/>
      <c r="V542" s="162"/>
      <c r="W542" s="162"/>
      <c r="X542" s="162"/>
      <c r="Y542" s="153"/>
      <c r="Z542" s="162"/>
      <c r="AA542" s="153"/>
      <c r="AB542" s="213"/>
      <c r="AC542" s="171"/>
      <c r="AD542" s="171"/>
      <c r="AE542" s="174"/>
      <c r="AF542" s="153"/>
      <c r="AG542" s="153"/>
      <c r="AH542" s="153"/>
      <c r="AI542" s="181"/>
      <c r="AJ542" s="183"/>
      <c r="AK542" s="176"/>
      <c r="AL542" s="176"/>
      <c r="AM542" s="177"/>
      <c r="AN542" s="182"/>
    </row>
    <row r="543" spans="1:40" ht="15.75" thickBot="1">
      <c r="A543" s="150"/>
      <c r="B543" s="132"/>
      <c r="C543" s="153"/>
      <c r="D543" s="155"/>
      <c r="E543" s="159"/>
      <c r="F543" s="155"/>
      <c r="G543" s="159"/>
      <c r="H543" s="195" t="s">
        <v>169</v>
      </c>
      <c r="I543" s="60" t="s">
        <v>131</v>
      </c>
      <c r="J543" s="190"/>
      <c r="K543" s="203"/>
      <c r="L543" s="153"/>
      <c r="M543" s="205"/>
      <c r="N543" s="194"/>
      <c r="O543" s="153"/>
      <c r="P543" s="20" t="s">
        <v>156</v>
      </c>
      <c r="Q543" s="19" t="s">
        <v>157</v>
      </c>
      <c r="R543" s="19">
        <f>+IFERROR(VLOOKUP(Q543,[17]DATOS!$E$2:$F$17,2,FALSE),"")</f>
        <v>15</v>
      </c>
      <c r="S543" s="162"/>
      <c r="T543" s="162"/>
      <c r="U543" s="162"/>
      <c r="V543" s="162"/>
      <c r="W543" s="162"/>
      <c r="X543" s="162"/>
      <c r="Y543" s="153"/>
      <c r="Z543" s="162"/>
      <c r="AA543" s="153"/>
      <c r="AB543" s="213"/>
      <c r="AC543" s="171"/>
      <c r="AD543" s="171"/>
      <c r="AE543" s="174"/>
      <c r="AF543" s="153"/>
      <c r="AG543" s="153"/>
      <c r="AH543" s="153"/>
      <c r="AI543" s="181"/>
      <c r="AJ543" s="183"/>
      <c r="AK543" s="176"/>
      <c r="AL543" s="176"/>
      <c r="AM543" s="177"/>
      <c r="AN543" s="182"/>
    </row>
    <row r="544" spans="1:40" ht="15.75" thickBot="1">
      <c r="A544" s="150"/>
      <c r="B544" s="132"/>
      <c r="C544" s="153"/>
      <c r="D544" s="155"/>
      <c r="E544" s="159"/>
      <c r="F544" s="155"/>
      <c r="G544" s="159"/>
      <c r="H544" s="195"/>
      <c r="I544" s="60" t="s">
        <v>131</v>
      </c>
      <c r="J544" s="190"/>
      <c r="K544" s="203"/>
      <c r="L544" s="153"/>
      <c r="M544" s="205"/>
      <c r="N544" s="194"/>
      <c r="O544" s="153"/>
      <c r="P544" s="20" t="s">
        <v>159</v>
      </c>
      <c r="Q544" s="19" t="s">
        <v>160</v>
      </c>
      <c r="R544" s="19">
        <f>+IFERROR(VLOOKUP(Q544,[17]DATOS!$E$2:$F$17,2,FALSE),"")</f>
        <v>15</v>
      </c>
      <c r="S544" s="162"/>
      <c r="T544" s="162"/>
      <c r="U544" s="162"/>
      <c r="V544" s="162"/>
      <c r="W544" s="162"/>
      <c r="X544" s="162"/>
      <c r="Y544" s="153"/>
      <c r="Z544" s="162"/>
      <c r="AA544" s="153"/>
      <c r="AB544" s="213"/>
      <c r="AC544" s="171"/>
      <c r="AD544" s="171"/>
      <c r="AE544" s="174"/>
      <c r="AF544" s="153"/>
      <c r="AG544" s="153"/>
      <c r="AH544" s="153"/>
      <c r="AI544" s="181"/>
      <c r="AJ544" s="183"/>
      <c r="AK544" s="176"/>
      <c r="AL544" s="176"/>
      <c r="AM544" s="177"/>
      <c r="AN544" s="182"/>
    </row>
    <row r="545" spans="1:40" ht="15.75" thickBot="1">
      <c r="A545" s="150"/>
      <c r="B545" s="132"/>
      <c r="C545" s="153"/>
      <c r="D545" s="155"/>
      <c r="E545" s="159"/>
      <c r="F545" s="155"/>
      <c r="G545" s="159"/>
      <c r="H545" s="178" t="s">
        <v>170</v>
      </c>
      <c r="I545" s="60" t="s">
        <v>131</v>
      </c>
      <c r="J545" s="190"/>
      <c r="K545" s="203"/>
      <c r="L545" s="153"/>
      <c r="M545" s="205"/>
      <c r="N545" s="194"/>
      <c r="O545" s="153"/>
      <c r="P545" s="20" t="s">
        <v>162</v>
      </c>
      <c r="Q545" s="23" t="s">
        <v>163</v>
      </c>
      <c r="R545" s="19">
        <f>+IFERROR(VLOOKUP(Q545,[17]DATOS!$E$2:$F$17,2,FALSE),"")</f>
        <v>10</v>
      </c>
      <c r="S545" s="162"/>
      <c r="T545" s="162"/>
      <c r="U545" s="162"/>
      <c r="V545" s="162"/>
      <c r="W545" s="162"/>
      <c r="X545" s="162"/>
      <c r="Y545" s="153"/>
      <c r="Z545" s="162"/>
      <c r="AA545" s="153"/>
      <c r="AB545" s="213"/>
      <c r="AC545" s="171"/>
      <c r="AD545" s="171"/>
      <c r="AE545" s="174"/>
      <c r="AF545" s="153"/>
      <c r="AG545" s="153"/>
      <c r="AH545" s="153"/>
      <c r="AI545" s="181"/>
      <c r="AJ545" s="183"/>
      <c r="AK545" s="176"/>
      <c r="AL545" s="176"/>
      <c r="AM545" s="177"/>
      <c r="AN545" s="182"/>
    </row>
    <row r="546" spans="1:40" ht="15.75" thickBot="1">
      <c r="A546" s="150"/>
      <c r="B546" s="132"/>
      <c r="C546" s="153"/>
      <c r="D546" s="155"/>
      <c r="E546" s="159"/>
      <c r="F546" s="155"/>
      <c r="G546" s="159"/>
      <c r="H546" s="179"/>
      <c r="I546" s="60" t="s">
        <v>131</v>
      </c>
      <c r="J546" s="190"/>
      <c r="K546" s="203"/>
      <c r="L546" s="153"/>
      <c r="M546" s="205"/>
      <c r="N546" s="159"/>
      <c r="O546" s="153"/>
      <c r="P546" s="161"/>
      <c r="Q546" s="161"/>
      <c r="R546" s="161"/>
      <c r="S546" s="162"/>
      <c r="T546" s="162"/>
      <c r="U546" s="162"/>
      <c r="V546" s="162"/>
      <c r="W546" s="162"/>
      <c r="X546" s="162"/>
      <c r="Y546" s="153"/>
      <c r="Z546" s="162"/>
      <c r="AA546" s="153"/>
      <c r="AB546" s="213"/>
      <c r="AC546" s="171"/>
      <c r="AD546" s="171"/>
      <c r="AE546" s="174"/>
      <c r="AF546" s="153"/>
      <c r="AG546" s="153"/>
      <c r="AH546" s="153"/>
      <c r="AI546" s="182"/>
      <c r="AJ546" s="215"/>
      <c r="AK546" s="217"/>
      <c r="AL546" s="217"/>
      <c r="AM546" s="170"/>
      <c r="AN546" s="182"/>
    </row>
    <row r="547" spans="1:40" ht="15.75" thickBot="1">
      <c r="A547" s="150"/>
      <c r="B547" s="132"/>
      <c r="C547" s="153"/>
      <c r="D547" s="155"/>
      <c r="E547" s="159"/>
      <c r="F547" s="155"/>
      <c r="G547" s="159"/>
      <c r="H547" s="196" t="s">
        <v>171</v>
      </c>
      <c r="I547" s="60" t="s">
        <v>131</v>
      </c>
      <c r="J547" s="190"/>
      <c r="K547" s="203"/>
      <c r="L547" s="153"/>
      <c r="M547" s="205"/>
      <c r="N547" s="159"/>
      <c r="O547" s="153"/>
      <c r="P547" s="162"/>
      <c r="Q547" s="162"/>
      <c r="R547" s="162"/>
      <c r="S547" s="162"/>
      <c r="T547" s="162"/>
      <c r="U547" s="162"/>
      <c r="V547" s="162"/>
      <c r="W547" s="162"/>
      <c r="X547" s="162"/>
      <c r="Y547" s="153"/>
      <c r="Z547" s="162"/>
      <c r="AA547" s="153"/>
      <c r="AB547" s="213"/>
      <c r="AC547" s="171"/>
      <c r="AD547" s="171"/>
      <c r="AE547" s="174"/>
      <c r="AF547" s="153"/>
      <c r="AG547" s="153"/>
      <c r="AH547" s="153"/>
      <c r="AI547" s="182"/>
      <c r="AJ547" s="216"/>
      <c r="AK547" s="218"/>
      <c r="AL547" s="218"/>
      <c r="AM547" s="153"/>
      <c r="AN547" s="182"/>
    </row>
    <row r="548" spans="1:40" ht="15.75" thickBot="1">
      <c r="A548" s="150"/>
      <c r="B548" s="132"/>
      <c r="C548" s="153"/>
      <c r="D548" s="155"/>
      <c r="E548" s="159"/>
      <c r="F548" s="155"/>
      <c r="G548" s="159"/>
      <c r="H548" s="196"/>
      <c r="I548" s="60" t="s">
        <v>131</v>
      </c>
      <c r="J548" s="190"/>
      <c r="K548" s="203"/>
      <c r="L548" s="153"/>
      <c r="M548" s="205"/>
      <c r="N548" s="159"/>
      <c r="O548" s="153"/>
      <c r="P548" s="162"/>
      <c r="Q548" s="162"/>
      <c r="R548" s="162"/>
      <c r="S548" s="162"/>
      <c r="T548" s="162"/>
      <c r="U548" s="162"/>
      <c r="V548" s="162"/>
      <c r="W548" s="162"/>
      <c r="X548" s="162"/>
      <c r="Y548" s="153"/>
      <c r="Z548" s="162"/>
      <c r="AA548" s="153"/>
      <c r="AB548" s="213"/>
      <c r="AC548" s="171"/>
      <c r="AD548" s="171"/>
      <c r="AE548" s="174"/>
      <c r="AF548" s="153"/>
      <c r="AG548" s="153"/>
      <c r="AH548" s="153"/>
      <c r="AI548" s="182"/>
      <c r="AJ548" s="216"/>
      <c r="AK548" s="218"/>
      <c r="AL548" s="218"/>
      <c r="AM548" s="153"/>
      <c r="AN548" s="182"/>
    </row>
    <row r="549" spans="1:40" ht="15.75" thickBot="1">
      <c r="A549" s="150"/>
      <c r="B549" s="132"/>
      <c r="C549" s="153"/>
      <c r="D549" s="155"/>
      <c r="E549" s="159"/>
      <c r="F549" s="155"/>
      <c r="G549" s="159"/>
      <c r="H549" s="195" t="s">
        <v>172</v>
      </c>
      <c r="I549" s="60" t="s">
        <v>131</v>
      </c>
      <c r="J549" s="190"/>
      <c r="K549" s="203"/>
      <c r="L549" s="153"/>
      <c r="M549" s="205"/>
      <c r="N549" s="159"/>
      <c r="O549" s="153"/>
      <c r="P549" s="162"/>
      <c r="Q549" s="162"/>
      <c r="R549" s="162"/>
      <c r="S549" s="162"/>
      <c r="T549" s="162"/>
      <c r="U549" s="162"/>
      <c r="V549" s="162"/>
      <c r="W549" s="162"/>
      <c r="X549" s="162"/>
      <c r="Y549" s="153"/>
      <c r="Z549" s="162"/>
      <c r="AA549" s="153"/>
      <c r="AB549" s="213"/>
      <c r="AC549" s="171"/>
      <c r="AD549" s="171"/>
      <c r="AE549" s="174"/>
      <c r="AF549" s="153"/>
      <c r="AG549" s="153"/>
      <c r="AH549" s="153"/>
      <c r="AI549" s="182"/>
      <c r="AJ549" s="216"/>
      <c r="AK549" s="218"/>
      <c r="AL549" s="218"/>
      <c r="AM549" s="153"/>
      <c r="AN549" s="182"/>
    </row>
    <row r="550" spans="1:40" ht="15.75" thickBot="1">
      <c r="A550" s="150"/>
      <c r="B550" s="132"/>
      <c r="C550" s="153"/>
      <c r="D550" s="155"/>
      <c r="E550" s="159"/>
      <c r="F550" s="155"/>
      <c r="G550" s="159"/>
      <c r="H550" s="195"/>
      <c r="I550" s="60" t="s">
        <v>131</v>
      </c>
      <c r="J550" s="190"/>
      <c r="K550" s="203"/>
      <c r="L550" s="153"/>
      <c r="M550" s="205"/>
      <c r="N550" s="159"/>
      <c r="O550" s="153"/>
      <c r="P550" s="162"/>
      <c r="Q550" s="162"/>
      <c r="R550" s="162"/>
      <c r="S550" s="162"/>
      <c r="T550" s="162"/>
      <c r="U550" s="162"/>
      <c r="V550" s="162"/>
      <c r="W550" s="162"/>
      <c r="X550" s="162"/>
      <c r="Y550" s="153"/>
      <c r="Z550" s="162"/>
      <c r="AA550" s="153"/>
      <c r="AB550" s="213"/>
      <c r="AC550" s="171"/>
      <c r="AD550" s="171"/>
      <c r="AE550" s="174"/>
      <c r="AF550" s="153"/>
      <c r="AG550" s="153"/>
      <c r="AH550" s="153"/>
      <c r="AI550" s="182"/>
      <c r="AJ550" s="216"/>
      <c r="AK550" s="218"/>
      <c r="AL550" s="218"/>
      <c r="AM550" s="153"/>
      <c r="AN550" s="182"/>
    </row>
    <row r="551" spans="1:40" ht="15.75" thickBot="1">
      <c r="A551" s="150"/>
      <c r="B551" s="132"/>
      <c r="C551" s="153"/>
      <c r="D551" s="155"/>
      <c r="E551" s="159"/>
      <c r="F551" s="155"/>
      <c r="G551" s="159"/>
      <c r="H551" s="195" t="s">
        <v>173</v>
      </c>
      <c r="I551" s="60" t="s">
        <v>131</v>
      </c>
      <c r="J551" s="190"/>
      <c r="K551" s="203"/>
      <c r="L551" s="153"/>
      <c r="M551" s="205"/>
      <c r="N551" s="159"/>
      <c r="O551" s="153"/>
      <c r="P551" s="162"/>
      <c r="Q551" s="162"/>
      <c r="R551" s="162"/>
      <c r="S551" s="162"/>
      <c r="T551" s="162"/>
      <c r="U551" s="162"/>
      <c r="V551" s="162"/>
      <c r="W551" s="162"/>
      <c r="X551" s="162"/>
      <c r="Y551" s="153"/>
      <c r="Z551" s="162"/>
      <c r="AA551" s="153"/>
      <c r="AB551" s="213"/>
      <c r="AC551" s="171"/>
      <c r="AD551" s="171"/>
      <c r="AE551" s="174"/>
      <c r="AF551" s="153"/>
      <c r="AG551" s="153"/>
      <c r="AH551" s="153"/>
      <c r="AI551" s="182"/>
      <c r="AJ551" s="216"/>
      <c r="AK551" s="218"/>
      <c r="AL551" s="218"/>
      <c r="AM551" s="153"/>
      <c r="AN551" s="182"/>
    </row>
    <row r="552" spans="1:40" ht="15.75" thickBot="1">
      <c r="A552" s="150"/>
      <c r="B552" s="132"/>
      <c r="C552" s="153"/>
      <c r="D552" s="155"/>
      <c r="E552" s="159"/>
      <c r="F552" s="155"/>
      <c r="G552" s="159"/>
      <c r="H552" s="195"/>
      <c r="I552" s="60" t="s">
        <v>131</v>
      </c>
      <c r="J552" s="190"/>
      <c r="K552" s="203"/>
      <c r="L552" s="153"/>
      <c r="M552" s="205"/>
      <c r="N552" s="159"/>
      <c r="O552" s="153"/>
      <c r="P552" s="162"/>
      <c r="Q552" s="162"/>
      <c r="R552" s="162"/>
      <c r="S552" s="162"/>
      <c r="T552" s="162"/>
      <c r="U552" s="162"/>
      <c r="V552" s="162"/>
      <c r="W552" s="162"/>
      <c r="X552" s="162"/>
      <c r="Y552" s="153"/>
      <c r="Z552" s="162"/>
      <c r="AA552" s="153"/>
      <c r="AB552" s="213"/>
      <c r="AC552" s="171"/>
      <c r="AD552" s="171"/>
      <c r="AE552" s="174"/>
      <c r="AF552" s="153"/>
      <c r="AG552" s="153"/>
      <c r="AH552" s="153"/>
      <c r="AI552" s="182"/>
      <c r="AJ552" s="216"/>
      <c r="AK552" s="218"/>
      <c r="AL552" s="218"/>
      <c r="AM552" s="153"/>
      <c r="AN552" s="182"/>
    </row>
    <row r="553" spans="1:40" ht="15.75" thickBot="1">
      <c r="A553" s="150"/>
      <c r="B553" s="132"/>
      <c r="C553" s="153"/>
      <c r="D553" s="155"/>
      <c r="E553" s="159"/>
      <c r="F553" s="155"/>
      <c r="G553" s="159"/>
      <c r="H553" s="178" t="s">
        <v>174</v>
      </c>
      <c r="I553" s="60" t="s">
        <v>131</v>
      </c>
      <c r="J553" s="190"/>
      <c r="K553" s="203"/>
      <c r="L553" s="153"/>
      <c r="M553" s="205"/>
      <c r="N553" s="159"/>
      <c r="O553" s="153"/>
      <c r="P553" s="162"/>
      <c r="Q553" s="162"/>
      <c r="R553" s="162"/>
      <c r="S553" s="162"/>
      <c r="T553" s="162"/>
      <c r="U553" s="162"/>
      <c r="V553" s="162"/>
      <c r="W553" s="162"/>
      <c r="X553" s="162"/>
      <c r="Y553" s="153"/>
      <c r="Z553" s="162"/>
      <c r="AA553" s="153"/>
      <c r="AB553" s="213"/>
      <c r="AC553" s="171"/>
      <c r="AD553" s="171"/>
      <c r="AE553" s="174"/>
      <c r="AF553" s="153"/>
      <c r="AG553" s="153"/>
      <c r="AH553" s="153"/>
      <c r="AI553" s="182"/>
      <c r="AJ553" s="216"/>
      <c r="AK553" s="218"/>
      <c r="AL553" s="218"/>
      <c r="AM553" s="153"/>
      <c r="AN553" s="182"/>
    </row>
    <row r="554" spans="1:40" ht="15.75" thickBot="1">
      <c r="A554" s="150"/>
      <c r="B554" s="132"/>
      <c r="C554" s="153"/>
      <c r="D554" s="155"/>
      <c r="E554" s="159"/>
      <c r="F554" s="155"/>
      <c r="G554" s="159"/>
      <c r="H554" s="179"/>
      <c r="I554" s="60" t="s">
        <v>131</v>
      </c>
      <c r="J554" s="190"/>
      <c r="K554" s="203"/>
      <c r="L554" s="153"/>
      <c r="M554" s="205"/>
      <c r="N554" s="159"/>
      <c r="O554" s="153"/>
      <c r="P554" s="162"/>
      <c r="Q554" s="162"/>
      <c r="R554" s="162"/>
      <c r="S554" s="162"/>
      <c r="T554" s="162"/>
      <c r="U554" s="162"/>
      <c r="V554" s="162"/>
      <c r="W554" s="162"/>
      <c r="X554" s="162"/>
      <c r="Y554" s="153"/>
      <c r="Z554" s="162"/>
      <c r="AA554" s="153"/>
      <c r="AB554" s="213"/>
      <c r="AC554" s="171"/>
      <c r="AD554" s="171"/>
      <c r="AE554" s="174"/>
      <c r="AF554" s="153"/>
      <c r="AG554" s="153"/>
      <c r="AH554" s="153"/>
      <c r="AI554" s="182"/>
      <c r="AJ554" s="216"/>
      <c r="AK554" s="218"/>
      <c r="AL554" s="218"/>
      <c r="AM554" s="153"/>
      <c r="AN554" s="182"/>
    </row>
    <row r="555" spans="1:40" ht="15.75" thickBot="1">
      <c r="A555" s="150"/>
      <c r="B555" s="132"/>
      <c r="C555" s="153"/>
      <c r="D555" s="155"/>
      <c r="E555" s="159"/>
      <c r="F555" s="155"/>
      <c r="G555" s="159"/>
      <c r="H555" s="185" t="s">
        <v>175</v>
      </c>
      <c r="I555" s="60" t="s">
        <v>131</v>
      </c>
      <c r="J555" s="190"/>
      <c r="K555" s="203"/>
      <c r="L555" s="153"/>
      <c r="M555" s="205"/>
      <c r="N555" s="159"/>
      <c r="O555" s="153"/>
      <c r="P555" s="162"/>
      <c r="Q555" s="162"/>
      <c r="R555" s="162"/>
      <c r="S555" s="162"/>
      <c r="T555" s="162"/>
      <c r="U555" s="162"/>
      <c r="V555" s="162"/>
      <c r="W555" s="162"/>
      <c r="X555" s="162"/>
      <c r="Y555" s="153"/>
      <c r="Z555" s="162"/>
      <c r="AA555" s="153"/>
      <c r="AB555" s="213"/>
      <c r="AC555" s="171"/>
      <c r="AD555" s="171"/>
      <c r="AE555" s="174"/>
      <c r="AF555" s="153"/>
      <c r="AG555" s="153"/>
      <c r="AH555" s="153"/>
      <c r="AI555" s="182"/>
      <c r="AJ555" s="216"/>
      <c r="AK555" s="218"/>
      <c r="AL555" s="218"/>
      <c r="AM555" s="153"/>
      <c r="AN555" s="182"/>
    </row>
    <row r="556" spans="1:40" ht="15.75" thickBot="1">
      <c r="A556" s="151"/>
      <c r="B556" s="133"/>
      <c r="C556" s="153"/>
      <c r="D556" s="156"/>
      <c r="E556" s="159"/>
      <c r="F556" s="156"/>
      <c r="G556" s="160"/>
      <c r="H556" s="186"/>
      <c r="I556" s="60" t="s">
        <v>131</v>
      </c>
      <c r="J556" s="191"/>
      <c r="K556" s="203"/>
      <c r="L556" s="153"/>
      <c r="M556" s="206"/>
      <c r="N556" s="159"/>
      <c r="O556" s="153"/>
      <c r="P556" s="162"/>
      <c r="Q556" s="162"/>
      <c r="R556" s="162"/>
      <c r="S556" s="162"/>
      <c r="T556" s="162"/>
      <c r="U556" s="162"/>
      <c r="V556" s="162"/>
      <c r="W556" s="162"/>
      <c r="X556" s="162"/>
      <c r="Y556" s="153"/>
      <c r="Z556" s="162"/>
      <c r="AA556" s="153"/>
      <c r="AB556" s="213"/>
      <c r="AC556" s="172"/>
      <c r="AD556" s="172"/>
      <c r="AE556" s="175"/>
      <c r="AF556" s="153"/>
      <c r="AG556" s="153"/>
      <c r="AH556" s="153"/>
      <c r="AI556" s="182"/>
      <c r="AJ556" s="216"/>
      <c r="AK556" s="218"/>
      <c r="AL556" s="218"/>
      <c r="AM556" s="153"/>
      <c r="AN556" s="182"/>
    </row>
    <row r="557" spans="1:40" ht="45" customHeight="1" thickBot="1">
      <c r="A557" s="149">
        <v>20</v>
      </c>
      <c r="B557" s="131" t="s">
        <v>442</v>
      </c>
      <c r="C557" s="511" t="s">
        <v>443</v>
      </c>
      <c r="D557" s="511" t="s">
        <v>126</v>
      </c>
      <c r="E557" s="513" t="s">
        <v>444</v>
      </c>
      <c r="F557" s="511" t="s">
        <v>445</v>
      </c>
      <c r="G557" s="158" t="s">
        <v>129</v>
      </c>
      <c r="H557" s="46" t="s">
        <v>130</v>
      </c>
      <c r="I557" s="60" t="s">
        <v>131</v>
      </c>
      <c r="J557" s="515">
        <f>COUNTIF(I557:I582,[3]DATOS!$D$24)</f>
        <v>26</v>
      </c>
      <c r="K557" s="202" t="str">
        <f>+IF(AND(J557&lt;6,J557&gt;0),"Moderado",IF(AND(J557&lt;12,J557&gt;5),"Mayor",IF(AND(J557&lt;20,J557&gt;11),"Catastrófico","Responda las Preguntas de Impacto")))</f>
        <v>Responda las Preguntas de Impacto</v>
      </c>
      <c r="L557" s="152"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
      </c>
      <c r="M557" s="204"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
      </c>
      <c r="N557" s="517" t="s">
        <v>446</v>
      </c>
      <c r="O557" s="198" t="s">
        <v>133</v>
      </c>
      <c r="P557" s="47" t="s">
        <v>134</v>
      </c>
      <c r="Q557" s="19" t="s">
        <v>135</v>
      </c>
      <c r="R557" s="19">
        <f>+IFERROR(VLOOKUP(Q557,[17]DATOS!$E$2:$F$17,2,FALSE),"")</f>
        <v>15</v>
      </c>
      <c r="S557" s="199">
        <f>SUM(R557:R564)</f>
        <v>100</v>
      </c>
      <c r="T557" s="519" t="str">
        <f>+IF(AND(S557&lt;=100,S557&gt;=96),"Fuerte",IF(AND(S557&lt;=95,S557&gt;=86),"Moderado",IF(AND(S557&lt;=85,J557&gt;=0),"Débil"," ")))</f>
        <v>Fuerte</v>
      </c>
      <c r="U557" s="519" t="s">
        <v>136</v>
      </c>
      <c r="V557" s="519"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519">
        <f>IF(V557="Fuerte",100,IF(V557="Moderado",50,IF(V557="Débil",0)))</f>
        <v>100</v>
      </c>
      <c r="X557" s="260">
        <f>AVERAGE(W557:W582)</f>
        <v>100</v>
      </c>
      <c r="Y557" s="152" t="s">
        <v>447</v>
      </c>
      <c r="Z557" s="523" t="s">
        <v>448</v>
      </c>
      <c r="AA557" s="524" t="s">
        <v>449</v>
      </c>
      <c r="AB557" s="527" t="str">
        <f>+IF(X557=100,"Fuerte",IF(AND(X557&lt;=99,X557&gt;=50),"Moderado",IF(X557&lt;50,"Débil"," ")))</f>
        <v>Fuerte</v>
      </c>
      <c r="AC557" s="171" t="s">
        <v>140</v>
      </c>
      <c r="AD557" s="171" t="s">
        <v>140</v>
      </c>
      <c r="AE557" s="173"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152"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152" t="str">
        <f>K557</f>
        <v>Responda las Preguntas de Impacto</v>
      </c>
      <c r="AH557" s="152"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
      </c>
      <c r="AI557" s="180"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
      </c>
      <c r="AJ557" s="506" t="s">
        <v>450</v>
      </c>
      <c r="AK557" s="184">
        <v>43556</v>
      </c>
      <c r="AL557" s="184">
        <v>43830</v>
      </c>
      <c r="AM557" s="166" t="s">
        <v>447</v>
      </c>
      <c r="AN557" s="507" t="s">
        <v>451</v>
      </c>
    </row>
    <row r="558" spans="1:40" ht="49.5" customHeight="1" thickBot="1">
      <c r="A558" s="150"/>
      <c r="B558" s="132"/>
      <c r="C558" s="258"/>
      <c r="D558" s="258"/>
      <c r="E558" s="514"/>
      <c r="F558" s="258"/>
      <c r="G558" s="159"/>
      <c r="H558" s="59" t="s">
        <v>145</v>
      </c>
      <c r="I558" s="60" t="s">
        <v>131</v>
      </c>
      <c r="J558" s="190"/>
      <c r="K558" s="203"/>
      <c r="L558" s="153"/>
      <c r="M558" s="205"/>
      <c r="N558" s="518"/>
      <c r="O558" s="177"/>
      <c r="P558" s="23" t="s">
        <v>146</v>
      </c>
      <c r="Q558" s="19" t="s">
        <v>147</v>
      </c>
      <c r="R558" s="19">
        <f>+IFERROR(VLOOKUP(Q558,[17]DATOS!$E$2:$F$17,2,FALSE),"")</f>
        <v>15</v>
      </c>
      <c r="S558" s="200"/>
      <c r="T558" s="192"/>
      <c r="U558" s="192"/>
      <c r="V558" s="192"/>
      <c r="W558" s="192"/>
      <c r="X558" s="162"/>
      <c r="Y558" s="153"/>
      <c r="Z558" s="162"/>
      <c r="AA558" s="525"/>
      <c r="AB558" s="213"/>
      <c r="AC558" s="171"/>
      <c r="AD558" s="171"/>
      <c r="AE558" s="174"/>
      <c r="AF558" s="153"/>
      <c r="AG558" s="153"/>
      <c r="AH558" s="153"/>
      <c r="AI558" s="181"/>
      <c r="AJ558" s="183"/>
      <c r="AK558" s="164"/>
      <c r="AL558" s="164"/>
      <c r="AM558" s="167"/>
      <c r="AN558" s="508"/>
    </row>
    <row r="559" spans="1:40" ht="54" customHeight="1" thickBot="1">
      <c r="A559" s="150"/>
      <c r="B559" s="132"/>
      <c r="C559" s="258"/>
      <c r="D559" s="258"/>
      <c r="E559" s="514"/>
      <c r="F559" s="258"/>
      <c r="G559" s="159"/>
      <c r="H559" s="59" t="s">
        <v>148</v>
      </c>
      <c r="I559" s="60" t="s">
        <v>131</v>
      </c>
      <c r="J559" s="190"/>
      <c r="K559" s="203"/>
      <c r="L559" s="153"/>
      <c r="M559" s="205"/>
      <c r="N559" s="518"/>
      <c r="O559" s="177"/>
      <c r="P559" s="23" t="s">
        <v>149</v>
      </c>
      <c r="Q559" s="19" t="s">
        <v>150</v>
      </c>
      <c r="R559" s="19">
        <f>+IFERROR(VLOOKUP(Q559,[17]DATOS!$E$2:$F$17,2,FALSE),"")</f>
        <v>15</v>
      </c>
      <c r="S559" s="200"/>
      <c r="T559" s="192"/>
      <c r="U559" s="192"/>
      <c r="V559" s="192"/>
      <c r="W559" s="192"/>
      <c r="X559" s="162"/>
      <c r="Y559" s="153"/>
      <c r="Z559" s="162"/>
      <c r="AA559" s="525"/>
      <c r="AB559" s="213"/>
      <c r="AC559" s="171"/>
      <c r="AD559" s="171"/>
      <c r="AE559" s="174"/>
      <c r="AF559" s="153"/>
      <c r="AG559" s="153"/>
      <c r="AH559" s="153"/>
      <c r="AI559" s="181"/>
      <c r="AJ559" s="183"/>
      <c r="AK559" s="164"/>
      <c r="AL559" s="164"/>
      <c r="AM559" s="167"/>
      <c r="AN559" s="508"/>
    </row>
    <row r="560" spans="1:40" ht="49.5" customHeight="1" thickBot="1">
      <c r="A560" s="150"/>
      <c r="B560" s="132"/>
      <c r="C560" s="258"/>
      <c r="D560" s="258"/>
      <c r="E560" s="520" t="s">
        <v>452</v>
      </c>
      <c r="F560" s="258"/>
      <c r="G560" s="159"/>
      <c r="H560" s="59" t="s">
        <v>151</v>
      </c>
      <c r="I560" s="60" t="s">
        <v>131</v>
      </c>
      <c r="J560" s="190"/>
      <c r="K560" s="203"/>
      <c r="L560" s="153"/>
      <c r="M560" s="205"/>
      <c r="N560" s="518"/>
      <c r="O560" s="177"/>
      <c r="P560" s="23" t="s">
        <v>153</v>
      </c>
      <c r="Q560" s="19" t="s">
        <v>154</v>
      </c>
      <c r="R560" s="19">
        <f>+IFERROR(VLOOKUP(Q560,[17]DATOS!$E$2:$F$17,2,FALSE),"")</f>
        <v>15</v>
      </c>
      <c r="S560" s="200"/>
      <c r="T560" s="192"/>
      <c r="U560" s="192"/>
      <c r="V560" s="192"/>
      <c r="W560" s="192"/>
      <c r="X560" s="162"/>
      <c r="Y560" s="153"/>
      <c r="Z560" s="162"/>
      <c r="AA560" s="525"/>
      <c r="AB560" s="213"/>
      <c r="AC560" s="171"/>
      <c r="AD560" s="171"/>
      <c r="AE560" s="174"/>
      <c r="AF560" s="153"/>
      <c r="AG560" s="153"/>
      <c r="AH560" s="153"/>
      <c r="AI560" s="181"/>
      <c r="AJ560" s="183"/>
      <c r="AK560" s="164"/>
      <c r="AL560" s="164"/>
      <c r="AM560" s="167"/>
      <c r="AN560" s="508"/>
    </row>
    <row r="561" spans="1:40" ht="15" customHeight="1" thickBot="1">
      <c r="A561" s="150"/>
      <c r="B561" s="132"/>
      <c r="C561" s="258"/>
      <c r="D561" s="258"/>
      <c r="E561" s="505"/>
      <c r="F561" s="258"/>
      <c r="G561" s="159"/>
      <c r="H561" s="59" t="s">
        <v>155</v>
      </c>
      <c r="I561" s="60" t="s">
        <v>131</v>
      </c>
      <c r="J561" s="190"/>
      <c r="K561" s="203"/>
      <c r="L561" s="153"/>
      <c r="M561" s="205"/>
      <c r="N561" s="518"/>
      <c r="O561" s="177"/>
      <c r="P561" s="23" t="s">
        <v>156</v>
      </c>
      <c r="Q561" s="19" t="s">
        <v>157</v>
      </c>
      <c r="R561" s="19">
        <f>+IFERROR(VLOOKUP(Q561,[17]DATOS!$E$2:$F$17,2,FALSE),"")</f>
        <v>15</v>
      </c>
      <c r="S561" s="200"/>
      <c r="T561" s="192"/>
      <c r="U561" s="192"/>
      <c r="V561" s="192"/>
      <c r="W561" s="192"/>
      <c r="X561" s="162"/>
      <c r="Y561" s="153"/>
      <c r="Z561" s="162"/>
      <c r="AA561" s="525"/>
      <c r="AB561" s="213"/>
      <c r="AC561" s="171"/>
      <c r="AD561" s="171"/>
      <c r="AE561" s="174"/>
      <c r="AF561" s="153"/>
      <c r="AG561" s="153"/>
      <c r="AH561" s="153"/>
      <c r="AI561" s="181"/>
      <c r="AJ561" s="183"/>
      <c r="AK561" s="164"/>
      <c r="AL561" s="164"/>
      <c r="AM561" s="167"/>
      <c r="AN561" s="508"/>
    </row>
    <row r="562" spans="1:40" ht="69.75" customHeight="1" thickBot="1">
      <c r="A562" s="150"/>
      <c r="B562" s="132"/>
      <c r="C562" s="258"/>
      <c r="D562" s="258"/>
      <c r="E562" s="505"/>
      <c r="F562" s="258"/>
      <c r="G562" s="159"/>
      <c r="H562" s="59" t="s">
        <v>158</v>
      </c>
      <c r="I562" s="60" t="s">
        <v>131</v>
      </c>
      <c r="J562" s="190"/>
      <c r="K562" s="203"/>
      <c r="L562" s="153"/>
      <c r="M562" s="205"/>
      <c r="N562" s="518"/>
      <c r="O562" s="177"/>
      <c r="P562" s="24" t="s">
        <v>159</v>
      </c>
      <c r="Q562" s="19" t="s">
        <v>160</v>
      </c>
      <c r="R562" s="19">
        <v>10</v>
      </c>
      <c r="S562" s="200"/>
      <c r="T562" s="192"/>
      <c r="U562" s="192"/>
      <c r="V562" s="192"/>
      <c r="W562" s="192"/>
      <c r="X562" s="162"/>
      <c r="Y562" s="153"/>
      <c r="Z562" s="162"/>
      <c r="AA562" s="525"/>
      <c r="AB562" s="213"/>
      <c r="AC562" s="171"/>
      <c r="AD562" s="171"/>
      <c r="AE562" s="174"/>
      <c r="AF562" s="153"/>
      <c r="AG562" s="153"/>
      <c r="AH562" s="153"/>
      <c r="AI562" s="181"/>
      <c r="AJ562" s="183"/>
      <c r="AK562" s="164"/>
      <c r="AL562" s="164"/>
      <c r="AM562" s="167"/>
      <c r="AN562" s="508"/>
    </row>
    <row r="563" spans="1:40" ht="47.25" customHeight="1" thickBot="1">
      <c r="A563" s="150"/>
      <c r="B563" s="132"/>
      <c r="C563" s="258"/>
      <c r="D563" s="258"/>
      <c r="E563" s="505"/>
      <c r="F563" s="258"/>
      <c r="G563" s="159"/>
      <c r="H563" s="59" t="s">
        <v>161</v>
      </c>
      <c r="I563" s="60" t="s">
        <v>131</v>
      </c>
      <c r="J563" s="190"/>
      <c r="K563" s="203"/>
      <c r="L563" s="153"/>
      <c r="M563" s="205"/>
      <c r="N563" s="518"/>
      <c r="O563" s="177"/>
      <c r="P563" s="23" t="s">
        <v>162</v>
      </c>
      <c r="Q563" s="23" t="s">
        <v>163</v>
      </c>
      <c r="R563" s="23">
        <v>15</v>
      </c>
      <c r="S563" s="200"/>
      <c r="T563" s="192"/>
      <c r="U563" s="192"/>
      <c r="V563" s="192"/>
      <c r="W563" s="192"/>
      <c r="X563" s="162"/>
      <c r="Y563" s="153"/>
      <c r="Z563" s="162"/>
      <c r="AA563" s="525"/>
      <c r="AB563" s="213"/>
      <c r="AC563" s="171"/>
      <c r="AD563" s="171"/>
      <c r="AE563" s="174"/>
      <c r="AF563" s="153"/>
      <c r="AG563" s="153"/>
      <c r="AH563" s="153"/>
      <c r="AI563" s="181"/>
      <c r="AJ563" s="183"/>
      <c r="AK563" s="164"/>
      <c r="AL563" s="164"/>
      <c r="AM563" s="167"/>
      <c r="AN563" s="508"/>
    </row>
    <row r="564" spans="1:40" ht="121.5" customHeight="1" thickBot="1">
      <c r="A564" s="150"/>
      <c r="B564" s="132"/>
      <c r="C564" s="258"/>
      <c r="D564" s="258"/>
      <c r="E564" s="521"/>
      <c r="F564" s="258"/>
      <c r="G564" s="159"/>
      <c r="H564" s="59" t="s">
        <v>164</v>
      </c>
      <c r="I564" s="60" t="s">
        <v>131</v>
      </c>
      <c r="J564" s="190"/>
      <c r="K564" s="203"/>
      <c r="L564" s="153"/>
      <c r="M564" s="205"/>
      <c r="N564" s="518"/>
      <c r="O564" s="177"/>
      <c r="P564" s="22"/>
      <c r="Q564" s="22"/>
      <c r="R564" s="22"/>
      <c r="S564" s="201"/>
      <c r="T564" s="192"/>
      <c r="U564" s="192"/>
      <c r="V564" s="192"/>
      <c r="W564" s="192"/>
      <c r="X564" s="162"/>
      <c r="Y564" s="157"/>
      <c r="Z564" s="187"/>
      <c r="AA564" s="526"/>
      <c r="AB564" s="213"/>
      <c r="AC564" s="171"/>
      <c r="AD564" s="171"/>
      <c r="AE564" s="174"/>
      <c r="AF564" s="153"/>
      <c r="AG564" s="153"/>
      <c r="AH564" s="153"/>
      <c r="AI564" s="181"/>
      <c r="AJ564" s="183"/>
      <c r="AK564" s="165"/>
      <c r="AL564" s="165"/>
      <c r="AM564" s="168"/>
      <c r="AN564" s="508"/>
    </row>
    <row r="565" spans="1:40" ht="42.75" customHeight="1" thickBot="1">
      <c r="A565" s="150"/>
      <c r="B565" s="132"/>
      <c r="C565" s="258"/>
      <c r="D565" s="258"/>
      <c r="E565" s="501" t="s">
        <v>453</v>
      </c>
      <c r="F565" s="258"/>
      <c r="G565" s="159"/>
      <c r="H565" s="59" t="s">
        <v>165</v>
      </c>
      <c r="I565" s="60" t="s">
        <v>131</v>
      </c>
      <c r="J565" s="190"/>
      <c r="K565" s="203"/>
      <c r="L565" s="153"/>
      <c r="M565" s="205"/>
      <c r="N565" s="502" t="s">
        <v>454</v>
      </c>
      <c r="O565" s="152" t="s">
        <v>133</v>
      </c>
      <c r="P565" s="19" t="s">
        <v>134</v>
      </c>
      <c r="Q565" s="19" t="s">
        <v>135</v>
      </c>
      <c r="R565" s="19">
        <f>+IFERROR(VLOOKUP(Q565,[17]DATOS!$E$2:$F$17,2,FALSE),"")</f>
        <v>15</v>
      </c>
      <c r="S565" s="161">
        <f>SUM(R565:R574)</f>
        <v>100</v>
      </c>
      <c r="T565" s="161" t="str">
        <f>+IF(AND(S565&lt;=100,S565&gt;=96),"Fuerte",IF(AND(S565&lt;=95,S565&gt;=86),"Moderado",IF(AND(S565&lt;=85,J565&gt;=0),"Débil"," ")))</f>
        <v>Fuerte</v>
      </c>
      <c r="U565" s="161" t="s">
        <v>136</v>
      </c>
      <c r="V565" s="161"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161">
        <f>IF(V565="Fuerte",100,IF(V565="Moderado",50,IF(V565="Débil",0)))</f>
        <v>100</v>
      </c>
      <c r="X565" s="162"/>
      <c r="Y565" s="170" t="s">
        <v>455</v>
      </c>
      <c r="Z565" s="214" t="s">
        <v>448</v>
      </c>
      <c r="AA565" s="146" t="s">
        <v>456</v>
      </c>
      <c r="AB565" s="213"/>
      <c r="AC565" s="171"/>
      <c r="AD565" s="171"/>
      <c r="AE565" s="174"/>
      <c r="AF565" s="153"/>
      <c r="AG565" s="153"/>
      <c r="AH565" s="153"/>
      <c r="AI565" s="181"/>
      <c r="AJ565" s="183" t="s">
        <v>457</v>
      </c>
      <c r="AK565" s="163">
        <v>43556</v>
      </c>
      <c r="AL565" s="163">
        <v>43830</v>
      </c>
      <c r="AM565" s="170" t="s">
        <v>447</v>
      </c>
      <c r="AN565" s="508"/>
    </row>
    <row r="566" spans="1:40" ht="42.75" customHeight="1" thickBot="1">
      <c r="A566" s="150"/>
      <c r="B566" s="132"/>
      <c r="C566" s="258"/>
      <c r="D566" s="258"/>
      <c r="E566" s="162"/>
      <c r="F566" s="258"/>
      <c r="G566" s="159"/>
      <c r="H566" s="59" t="s">
        <v>166</v>
      </c>
      <c r="I566" s="60" t="s">
        <v>131</v>
      </c>
      <c r="J566" s="190"/>
      <c r="K566" s="203"/>
      <c r="L566" s="153"/>
      <c r="M566" s="205"/>
      <c r="N566" s="503"/>
      <c r="O566" s="153"/>
      <c r="P566" s="20" t="s">
        <v>146</v>
      </c>
      <c r="Q566" s="19" t="s">
        <v>147</v>
      </c>
      <c r="R566" s="19">
        <f>+IFERROR(VLOOKUP(Q566,[17]DATOS!$E$2:$F$17,2,FALSE),"")</f>
        <v>15</v>
      </c>
      <c r="S566" s="162"/>
      <c r="T566" s="162"/>
      <c r="U566" s="162"/>
      <c r="V566" s="162"/>
      <c r="W566" s="162"/>
      <c r="X566" s="162"/>
      <c r="Y566" s="153"/>
      <c r="Z566" s="162"/>
      <c r="AA566" s="132"/>
      <c r="AB566" s="213"/>
      <c r="AC566" s="171"/>
      <c r="AD566" s="171"/>
      <c r="AE566" s="174"/>
      <c r="AF566" s="153"/>
      <c r="AG566" s="153"/>
      <c r="AH566" s="153"/>
      <c r="AI566" s="181"/>
      <c r="AJ566" s="183"/>
      <c r="AK566" s="164"/>
      <c r="AL566" s="164"/>
      <c r="AM566" s="153"/>
      <c r="AN566" s="508"/>
    </row>
    <row r="567" spans="1:40" ht="35.25" customHeight="1" thickBot="1">
      <c r="A567" s="150"/>
      <c r="B567" s="132"/>
      <c r="C567" s="258"/>
      <c r="D567" s="258"/>
      <c r="E567" s="162"/>
      <c r="F567" s="258"/>
      <c r="G567" s="159"/>
      <c r="H567" s="59" t="s">
        <v>167</v>
      </c>
      <c r="I567" s="60" t="s">
        <v>131</v>
      </c>
      <c r="J567" s="190"/>
      <c r="K567" s="203"/>
      <c r="L567" s="153"/>
      <c r="M567" s="205"/>
      <c r="N567" s="503"/>
      <c r="O567" s="153"/>
      <c r="P567" s="20" t="s">
        <v>149</v>
      </c>
      <c r="Q567" s="19" t="s">
        <v>150</v>
      </c>
      <c r="R567" s="19">
        <f>+IFERROR(VLOOKUP(Q567,[17]DATOS!$E$2:$F$17,2,FALSE),"")</f>
        <v>15</v>
      </c>
      <c r="S567" s="162"/>
      <c r="T567" s="162"/>
      <c r="U567" s="162"/>
      <c r="V567" s="162"/>
      <c r="W567" s="162"/>
      <c r="X567" s="162"/>
      <c r="Y567" s="153"/>
      <c r="Z567" s="162"/>
      <c r="AA567" s="132"/>
      <c r="AB567" s="213"/>
      <c r="AC567" s="171"/>
      <c r="AD567" s="171"/>
      <c r="AE567" s="174"/>
      <c r="AF567" s="153"/>
      <c r="AG567" s="153"/>
      <c r="AH567" s="153"/>
      <c r="AI567" s="181"/>
      <c r="AJ567" s="183"/>
      <c r="AK567" s="164"/>
      <c r="AL567" s="164"/>
      <c r="AM567" s="153"/>
      <c r="AN567" s="508"/>
    </row>
    <row r="568" spans="1:40" ht="43.5" customHeight="1" thickBot="1">
      <c r="A568" s="150"/>
      <c r="B568" s="132"/>
      <c r="C568" s="258"/>
      <c r="D568" s="258"/>
      <c r="E568" s="162"/>
      <c r="F568" s="258"/>
      <c r="G568" s="159"/>
      <c r="H568" s="59" t="s">
        <v>168</v>
      </c>
      <c r="I568" s="60" t="s">
        <v>131</v>
      </c>
      <c r="J568" s="190"/>
      <c r="K568" s="203"/>
      <c r="L568" s="153"/>
      <c r="M568" s="205"/>
      <c r="N568" s="503"/>
      <c r="O568" s="153"/>
      <c r="P568" s="20" t="s">
        <v>153</v>
      </c>
      <c r="Q568" s="19" t="s">
        <v>154</v>
      </c>
      <c r="R568" s="19">
        <f>+IFERROR(VLOOKUP(Q568,[17]DATOS!$E$2:$F$17,2,FALSE),"")</f>
        <v>15</v>
      </c>
      <c r="S568" s="162"/>
      <c r="T568" s="162"/>
      <c r="U568" s="162"/>
      <c r="V568" s="162"/>
      <c r="W568" s="162"/>
      <c r="X568" s="162"/>
      <c r="Y568" s="153"/>
      <c r="Z568" s="162"/>
      <c r="AA568" s="132"/>
      <c r="AB568" s="213"/>
      <c r="AC568" s="171"/>
      <c r="AD568" s="171"/>
      <c r="AE568" s="174"/>
      <c r="AF568" s="153"/>
      <c r="AG568" s="153"/>
      <c r="AH568" s="153"/>
      <c r="AI568" s="181"/>
      <c r="AJ568" s="183"/>
      <c r="AK568" s="164"/>
      <c r="AL568" s="164"/>
      <c r="AM568" s="153"/>
      <c r="AN568" s="508"/>
    </row>
    <row r="569" spans="1:40" ht="15.75" thickBot="1">
      <c r="A569" s="150"/>
      <c r="B569" s="132"/>
      <c r="C569" s="258"/>
      <c r="D569" s="258"/>
      <c r="E569" s="187"/>
      <c r="F569" s="258"/>
      <c r="G569" s="159"/>
      <c r="H569" s="195" t="s">
        <v>169</v>
      </c>
      <c r="I569" s="60" t="s">
        <v>131</v>
      </c>
      <c r="J569" s="190"/>
      <c r="K569" s="203"/>
      <c r="L569" s="153"/>
      <c r="M569" s="205"/>
      <c r="N569" s="503"/>
      <c r="O569" s="153"/>
      <c r="P569" s="20" t="s">
        <v>156</v>
      </c>
      <c r="Q569" s="19" t="s">
        <v>157</v>
      </c>
      <c r="R569" s="19">
        <f>+IFERROR(VLOOKUP(Q569,[17]DATOS!$E$2:$F$17,2,FALSE),"")</f>
        <v>15</v>
      </c>
      <c r="S569" s="162"/>
      <c r="T569" s="162"/>
      <c r="U569" s="162"/>
      <c r="V569" s="162"/>
      <c r="W569" s="162"/>
      <c r="X569" s="162"/>
      <c r="Y569" s="153"/>
      <c r="Z569" s="162"/>
      <c r="AA569" s="132"/>
      <c r="AB569" s="213"/>
      <c r="AC569" s="171"/>
      <c r="AD569" s="171"/>
      <c r="AE569" s="174"/>
      <c r="AF569" s="153"/>
      <c r="AG569" s="153"/>
      <c r="AH569" s="153"/>
      <c r="AI569" s="181"/>
      <c r="AJ569" s="183"/>
      <c r="AK569" s="164"/>
      <c r="AL569" s="164"/>
      <c r="AM569" s="153"/>
      <c r="AN569" s="508"/>
    </row>
    <row r="570" spans="1:40" ht="30" customHeight="1" thickBot="1">
      <c r="A570" s="150"/>
      <c r="B570" s="132"/>
      <c r="C570" s="258"/>
      <c r="D570" s="258"/>
      <c r="E570" s="501"/>
      <c r="F570" s="258"/>
      <c r="G570" s="159"/>
      <c r="H570" s="195"/>
      <c r="I570" s="60" t="s">
        <v>131</v>
      </c>
      <c r="J570" s="190"/>
      <c r="K570" s="203"/>
      <c r="L570" s="153"/>
      <c r="M570" s="205"/>
      <c r="N570" s="503"/>
      <c r="O570" s="153"/>
      <c r="P570" s="20" t="s">
        <v>159</v>
      </c>
      <c r="Q570" s="19" t="s">
        <v>160</v>
      </c>
      <c r="R570" s="19">
        <f>+IFERROR(VLOOKUP(Q570,[17]DATOS!$E$2:$F$17,2,FALSE),"")</f>
        <v>15</v>
      </c>
      <c r="S570" s="162"/>
      <c r="T570" s="162"/>
      <c r="U570" s="162"/>
      <c r="V570" s="162"/>
      <c r="W570" s="162"/>
      <c r="X570" s="162"/>
      <c r="Y570" s="153"/>
      <c r="Z570" s="162"/>
      <c r="AA570" s="132"/>
      <c r="AB570" s="213"/>
      <c r="AC570" s="171"/>
      <c r="AD570" s="171"/>
      <c r="AE570" s="174"/>
      <c r="AF570" s="153"/>
      <c r="AG570" s="153"/>
      <c r="AH570" s="153"/>
      <c r="AI570" s="181"/>
      <c r="AJ570" s="183"/>
      <c r="AK570" s="164"/>
      <c r="AL570" s="164"/>
      <c r="AM570" s="153"/>
      <c r="AN570" s="508"/>
    </row>
    <row r="571" spans="1:40" ht="15.75" thickBot="1">
      <c r="A571" s="150"/>
      <c r="B571" s="132"/>
      <c r="C571" s="258"/>
      <c r="D571" s="258"/>
      <c r="E571" s="505"/>
      <c r="F571" s="258"/>
      <c r="G571" s="159"/>
      <c r="H571" s="195" t="s">
        <v>170</v>
      </c>
      <c r="I571" s="60" t="s">
        <v>131</v>
      </c>
      <c r="J571" s="190"/>
      <c r="K571" s="203"/>
      <c r="L571" s="153"/>
      <c r="M571" s="205"/>
      <c r="N571" s="503"/>
      <c r="O571" s="153"/>
      <c r="P571" s="20" t="s">
        <v>162</v>
      </c>
      <c r="Q571" s="23" t="s">
        <v>163</v>
      </c>
      <c r="R571" s="19">
        <f>+IFERROR(VLOOKUP(Q571,[17]DATOS!$E$2:$F$17,2,FALSE),"")</f>
        <v>10</v>
      </c>
      <c r="S571" s="162"/>
      <c r="T571" s="162"/>
      <c r="U571" s="162"/>
      <c r="V571" s="162"/>
      <c r="W571" s="162"/>
      <c r="X571" s="162"/>
      <c r="Y571" s="153"/>
      <c r="Z571" s="162"/>
      <c r="AA571" s="132"/>
      <c r="AB571" s="213"/>
      <c r="AC571" s="171"/>
      <c r="AD571" s="171"/>
      <c r="AE571" s="174"/>
      <c r="AF571" s="153"/>
      <c r="AG571" s="153"/>
      <c r="AH571" s="153"/>
      <c r="AI571" s="181"/>
      <c r="AJ571" s="183"/>
      <c r="AK571" s="164"/>
      <c r="AL571" s="164"/>
      <c r="AM571" s="153"/>
      <c r="AN571" s="508"/>
    </row>
    <row r="572" spans="1:40" ht="15.75" thickBot="1">
      <c r="A572" s="150"/>
      <c r="B572" s="132"/>
      <c r="C572" s="258"/>
      <c r="D572" s="258"/>
      <c r="E572" s="505"/>
      <c r="F572" s="258"/>
      <c r="G572" s="159"/>
      <c r="H572" s="195"/>
      <c r="I572" s="60" t="s">
        <v>131</v>
      </c>
      <c r="J572" s="190"/>
      <c r="K572" s="203"/>
      <c r="L572" s="153"/>
      <c r="M572" s="205"/>
      <c r="N572" s="503"/>
      <c r="O572" s="153"/>
      <c r="P572" s="161"/>
      <c r="Q572" s="161"/>
      <c r="R572" s="161"/>
      <c r="S572" s="162"/>
      <c r="T572" s="162"/>
      <c r="U572" s="162"/>
      <c r="V572" s="162"/>
      <c r="W572" s="162"/>
      <c r="X572" s="162"/>
      <c r="Y572" s="153"/>
      <c r="Z572" s="162"/>
      <c r="AA572" s="132"/>
      <c r="AB572" s="213"/>
      <c r="AC572" s="171"/>
      <c r="AD572" s="171"/>
      <c r="AE572" s="174"/>
      <c r="AF572" s="153"/>
      <c r="AG572" s="153"/>
      <c r="AH572" s="153"/>
      <c r="AI572" s="181"/>
      <c r="AJ572" s="183"/>
      <c r="AK572" s="164"/>
      <c r="AL572" s="164"/>
      <c r="AM572" s="153"/>
      <c r="AN572" s="508"/>
    </row>
    <row r="573" spans="1:40" ht="15.75" thickBot="1">
      <c r="A573" s="150"/>
      <c r="B573" s="132"/>
      <c r="C573" s="258"/>
      <c r="D573" s="258"/>
      <c r="E573" s="505"/>
      <c r="F573" s="258"/>
      <c r="G573" s="159"/>
      <c r="H573" s="195" t="s">
        <v>171</v>
      </c>
      <c r="I573" s="60" t="s">
        <v>131</v>
      </c>
      <c r="J573" s="190"/>
      <c r="K573" s="203"/>
      <c r="L573" s="153"/>
      <c r="M573" s="205"/>
      <c r="N573" s="503"/>
      <c r="O573" s="153"/>
      <c r="P573" s="162"/>
      <c r="Q573" s="162"/>
      <c r="R573" s="162"/>
      <c r="S573" s="162"/>
      <c r="T573" s="162"/>
      <c r="U573" s="162"/>
      <c r="V573" s="162"/>
      <c r="W573" s="162"/>
      <c r="X573" s="162"/>
      <c r="Y573" s="153"/>
      <c r="Z573" s="162"/>
      <c r="AA573" s="132"/>
      <c r="AB573" s="213"/>
      <c r="AC573" s="171"/>
      <c r="AD573" s="171"/>
      <c r="AE573" s="174"/>
      <c r="AF573" s="153"/>
      <c r="AG573" s="153"/>
      <c r="AH573" s="153"/>
      <c r="AI573" s="181"/>
      <c r="AJ573" s="183"/>
      <c r="AK573" s="164"/>
      <c r="AL573" s="164"/>
      <c r="AM573" s="153"/>
      <c r="AN573" s="508"/>
    </row>
    <row r="574" spans="1:40" ht="15.75" thickBot="1">
      <c r="A574" s="150"/>
      <c r="B574" s="132"/>
      <c r="C574" s="258"/>
      <c r="D574" s="258"/>
      <c r="E574" s="505"/>
      <c r="F574" s="258"/>
      <c r="G574" s="159"/>
      <c r="H574" s="195"/>
      <c r="I574" s="60" t="s">
        <v>131</v>
      </c>
      <c r="J574" s="190"/>
      <c r="K574" s="203"/>
      <c r="L574" s="153"/>
      <c r="M574" s="205"/>
      <c r="N574" s="503"/>
      <c r="O574" s="153"/>
      <c r="P574" s="162"/>
      <c r="Q574" s="162"/>
      <c r="R574" s="162"/>
      <c r="S574" s="162"/>
      <c r="T574" s="162"/>
      <c r="U574" s="162"/>
      <c r="V574" s="162"/>
      <c r="W574" s="162"/>
      <c r="X574" s="162"/>
      <c r="Y574" s="153"/>
      <c r="Z574" s="162"/>
      <c r="AA574" s="132"/>
      <c r="AB574" s="213"/>
      <c r="AC574" s="171"/>
      <c r="AD574" s="171"/>
      <c r="AE574" s="174"/>
      <c r="AF574" s="153"/>
      <c r="AG574" s="153"/>
      <c r="AH574" s="153"/>
      <c r="AI574" s="181"/>
      <c r="AJ574" s="183"/>
      <c r="AK574" s="164"/>
      <c r="AL574" s="164"/>
      <c r="AM574" s="153"/>
      <c r="AN574" s="508"/>
    </row>
    <row r="575" spans="1:40" ht="15.75" thickBot="1">
      <c r="A575" s="150"/>
      <c r="B575" s="132"/>
      <c r="C575" s="258"/>
      <c r="D575" s="258"/>
      <c r="E575" s="505"/>
      <c r="F575" s="258"/>
      <c r="G575" s="159"/>
      <c r="H575" s="195" t="s">
        <v>172</v>
      </c>
      <c r="I575" s="60" t="s">
        <v>131</v>
      </c>
      <c r="J575" s="190"/>
      <c r="K575" s="203"/>
      <c r="L575" s="153"/>
      <c r="M575" s="205"/>
      <c r="N575" s="503"/>
      <c r="O575" s="153"/>
      <c r="P575" s="162"/>
      <c r="Q575" s="162"/>
      <c r="R575" s="162"/>
      <c r="S575" s="162"/>
      <c r="T575" s="162"/>
      <c r="U575" s="162"/>
      <c r="V575" s="162"/>
      <c r="W575" s="162"/>
      <c r="X575" s="162"/>
      <c r="Y575" s="153"/>
      <c r="Z575" s="162"/>
      <c r="AA575" s="132"/>
      <c r="AB575" s="213"/>
      <c r="AC575" s="171"/>
      <c r="AD575" s="171"/>
      <c r="AE575" s="174"/>
      <c r="AF575" s="153"/>
      <c r="AG575" s="153"/>
      <c r="AH575" s="153"/>
      <c r="AI575" s="181"/>
      <c r="AJ575" s="183"/>
      <c r="AK575" s="164"/>
      <c r="AL575" s="164"/>
      <c r="AM575" s="153"/>
      <c r="AN575" s="508"/>
    </row>
    <row r="576" spans="1:40" ht="30" customHeight="1" thickBot="1">
      <c r="A576" s="150"/>
      <c r="B576" s="132"/>
      <c r="C576" s="258"/>
      <c r="D576" s="258"/>
      <c r="E576" s="153"/>
      <c r="F576" s="258"/>
      <c r="G576" s="159"/>
      <c r="H576" s="195"/>
      <c r="I576" s="60" t="s">
        <v>131</v>
      </c>
      <c r="J576" s="190"/>
      <c r="K576" s="203"/>
      <c r="L576" s="153"/>
      <c r="M576" s="205"/>
      <c r="N576" s="503"/>
      <c r="O576" s="153"/>
      <c r="P576" s="162"/>
      <c r="Q576" s="162"/>
      <c r="R576" s="162"/>
      <c r="S576" s="162"/>
      <c r="T576" s="162"/>
      <c r="U576" s="162"/>
      <c r="V576" s="162"/>
      <c r="W576" s="162"/>
      <c r="X576" s="162"/>
      <c r="Y576" s="153"/>
      <c r="Z576" s="162"/>
      <c r="AA576" s="132"/>
      <c r="AB576" s="213"/>
      <c r="AC576" s="171"/>
      <c r="AD576" s="171"/>
      <c r="AE576" s="174"/>
      <c r="AF576" s="153"/>
      <c r="AG576" s="153"/>
      <c r="AH576" s="153"/>
      <c r="AI576" s="181"/>
      <c r="AJ576" s="183"/>
      <c r="AK576" s="164"/>
      <c r="AL576" s="164"/>
      <c r="AM576" s="153"/>
      <c r="AN576" s="508"/>
    </row>
    <row r="577" spans="1:40" ht="15.75" thickBot="1">
      <c r="A577" s="150"/>
      <c r="B577" s="132"/>
      <c r="C577" s="258"/>
      <c r="D577" s="258"/>
      <c r="E577" s="153"/>
      <c r="F577" s="258"/>
      <c r="G577" s="159"/>
      <c r="H577" s="195" t="s">
        <v>173</v>
      </c>
      <c r="I577" s="60" t="s">
        <v>131</v>
      </c>
      <c r="J577" s="190"/>
      <c r="K577" s="203"/>
      <c r="L577" s="153"/>
      <c r="M577" s="205"/>
      <c r="N577" s="503"/>
      <c r="O577" s="153"/>
      <c r="P577" s="162"/>
      <c r="Q577" s="162"/>
      <c r="R577" s="162"/>
      <c r="S577" s="162"/>
      <c r="T577" s="162"/>
      <c r="U577" s="162"/>
      <c r="V577" s="162"/>
      <c r="W577" s="162"/>
      <c r="X577" s="162"/>
      <c r="Y577" s="153"/>
      <c r="Z577" s="162"/>
      <c r="AA577" s="132"/>
      <c r="AB577" s="213"/>
      <c r="AC577" s="171"/>
      <c r="AD577" s="171"/>
      <c r="AE577" s="174"/>
      <c r="AF577" s="153"/>
      <c r="AG577" s="153"/>
      <c r="AH577" s="153"/>
      <c r="AI577" s="181"/>
      <c r="AJ577" s="183"/>
      <c r="AK577" s="164"/>
      <c r="AL577" s="164"/>
      <c r="AM577" s="153"/>
      <c r="AN577" s="508"/>
    </row>
    <row r="578" spans="1:40" ht="30" customHeight="1" thickBot="1">
      <c r="A578" s="150"/>
      <c r="B578" s="132"/>
      <c r="C578" s="258"/>
      <c r="D578" s="258"/>
      <c r="E578" s="153"/>
      <c r="F578" s="258"/>
      <c r="G578" s="159"/>
      <c r="H578" s="195"/>
      <c r="I578" s="60" t="s">
        <v>131</v>
      </c>
      <c r="J578" s="190"/>
      <c r="K578" s="203"/>
      <c r="L578" s="153"/>
      <c r="M578" s="205"/>
      <c r="N578" s="503"/>
      <c r="O578" s="153"/>
      <c r="P578" s="162"/>
      <c r="Q578" s="162"/>
      <c r="R578" s="162"/>
      <c r="S578" s="162"/>
      <c r="T578" s="162"/>
      <c r="U578" s="162"/>
      <c r="V578" s="162"/>
      <c r="W578" s="162"/>
      <c r="X578" s="162"/>
      <c r="Y578" s="153"/>
      <c r="Z578" s="162"/>
      <c r="AA578" s="132"/>
      <c r="AB578" s="213"/>
      <c r="AC578" s="171"/>
      <c r="AD578" s="171"/>
      <c r="AE578" s="174"/>
      <c r="AF578" s="153"/>
      <c r="AG578" s="153"/>
      <c r="AH578" s="153"/>
      <c r="AI578" s="181"/>
      <c r="AJ578" s="183"/>
      <c r="AK578" s="164"/>
      <c r="AL578" s="164"/>
      <c r="AM578" s="153"/>
      <c r="AN578" s="508"/>
    </row>
    <row r="579" spans="1:40" ht="15.75" thickBot="1">
      <c r="A579" s="150"/>
      <c r="B579" s="132"/>
      <c r="C579" s="258"/>
      <c r="D579" s="258"/>
      <c r="E579" s="153"/>
      <c r="F579" s="258"/>
      <c r="G579" s="159"/>
      <c r="H579" s="195" t="s">
        <v>174</v>
      </c>
      <c r="I579" s="60" t="s">
        <v>131</v>
      </c>
      <c r="J579" s="190"/>
      <c r="K579" s="203"/>
      <c r="L579" s="153"/>
      <c r="M579" s="205"/>
      <c r="N579" s="503"/>
      <c r="O579" s="153"/>
      <c r="P579" s="162"/>
      <c r="Q579" s="162"/>
      <c r="R579" s="162"/>
      <c r="S579" s="162"/>
      <c r="T579" s="162"/>
      <c r="U579" s="162"/>
      <c r="V579" s="162"/>
      <c r="W579" s="162"/>
      <c r="X579" s="162"/>
      <c r="Y579" s="153"/>
      <c r="Z579" s="162"/>
      <c r="AA579" s="132"/>
      <c r="AB579" s="213"/>
      <c r="AC579" s="171"/>
      <c r="AD579" s="171"/>
      <c r="AE579" s="174"/>
      <c r="AF579" s="153"/>
      <c r="AG579" s="153"/>
      <c r="AH579" s="153"/>
      <c r="AI579" s="181"/>
      <c r="AJ579" s="183"/>
      <c r="AK579" s="164"/>
      <c r="AL579" s="164"/>
      <c r="AM579" s="153"/>
      <c r="AN579" s="508"/>
    </row>
    <row r="580" spans="1:40" ht="15.75" thickBot="1">
      <c r="A580" s="150"/>
      <c r="B580" s="132"/>
      <c r="C580" s="258"/>
      <c r="D580" s="258"/>
      <c r="E580" s="153"/>
      <c r="F580" s="258"/>
      <c r="G580" s="159"/>
      <c r="H580" s="195"/>
      <c r="I580" s="60" t="s">
        <v>131</v>
      </c>
      <c r="J580" s="190"/>
      <c r="K580" s="203"/>
      <c r="L580" s="153"/>
      <c r="M580" s="205"/>
      <c r="N580" s="503"/>
      <c r="O580" s="153"/>
      <c r="P580" s="162"/>
      <c r="Q580" s="162"/>
      <c r="R580" s="162"/>
      <c r="S580" s="162"/>
      <c r="T580" s="162"/>
      <c r="U580" s="162"/>
      <c r="V580" s="162"/>
      <c r="W580" s="162"/>
      <c r="X580" s="162"/>
      <c r="Y580" s="153"/>
      <c r="Z580" s="162"/>
      <c r="AA580" s="132"/>
      <c r="AB580" s="213"/>
      <c r="AC580" s="171"/>
      <c r="AD580" s="171"/>
      <c r="AE580" s="174"/>
      <c r="AF580" s="153"/>
      <c r="AG580" s="153"/>
      <c r="AH580" s="153"/>
      <c r="AI580" s="181"/>
      <c r="AJ580" s="183"/>
      <c r="AK580" s="164"/>
      <c r="AL580" s="164"/>
      <c r="AM580" s="153"/>
      <c r="AN580" s="508"/>
    </row>
    <row r="581" spans="1:40" ht="15.75" thickBot="1">
      <c r="A581" s="150"/>
      <c r="B581" s="132"/>
      <c r="C581" s="258"/>
      <c r="D581" s="258"/>
      <c r="E581" s="153"/>
      <c r="F581" s="258"/>
      <c r="G581" s="159"/>
      <c r="H581" s="195" t="s">
        <v>175</v>
      </c>
      <c r="I581" s="60" t="s">
        <v>131</v>
      </c>
      <c r="J581" s="190"/>
      <c r="K581" s="203"/>
      <c r="L581" s="153"/>
      <c r="M581" s="205"/>
      <c r="N581" s="503"/>
      <c r="O581" s="153"/>
      <c r="P581" s="162"/>
      <c r="Q581" s="162"/>
      <c r="R581" s="162"/>
      <c r="S581" s="162"/>
      <c r="T581" s="162"/>
      <c r="U581" s="162"/>
      <c r="V581" s="162"/>
      <c r="W581" s="162"/>
      <c r="X581" s="162"/>
      <c r="Y581" s="153"/>
      <c r="Z581" s="162"/>
      <c r="AA581" s="132"/>
      <c r="AB581" s="213"/>
      <c r="AC581" s="171"/>
      <c r="AD581" s="171"/>
      <c r="AE581" s="174"/>
      <c r="AF581" s="153"/>
      <c r="AG581" s="153"/>
      <c r="AH581" s="153"/>
      <c r="AI581" s="181"/>
      <c r="AJ581" s="183"/>
      <c r="AK581" s="164"/>
      <c r="AL581" s="164"/>
      <c r="AM581" s="153"/>
      <c r="AN581" s="508"/>
    </row>
    <row r="582" spans="1:40" ht="119.25" customHeight="1" thickBot="1">
      <c r="A582" s="249"/>
      <c r="B582" s="133"/>
      <c r="C582" s="512"/>
      <c r="D582" s="512"/>
      <c r="E582" s="223"/>
      <c r="F582" s="512"/>
      <c r="G582" s="160"/>
      <c r="H582" s="522"/>
      <c r="I582" s="60" t="s">
        <v>131</v>
      </c>
      <c r="J582" s="516"/>
      <c r="K582" s="252"/>
      <c r="L582" s="223"/>
      <c r="M582" s="257"/>
      <c r="N582" s="504"/>
      <c r="O582" s="223"/>
      <c r="P582" s="233"/>
      <c r="Q582" s="233"/>
      <c r="R582" s="233"/>
      <c r="S582" s="233"/>
      <c r="T582" s="233"/>
      <c r="U582" s="233"/>
      <c r="V582" s="233"/>
      <c r="W582" s="233"/>
      <c r="X582" s="233"/>
      <c r="Y582" s="223"/>
      <c r="Z582" s="233"/>
      <c r="AA582" s="133"/>
      <c r="AB582" s="245"/>
      <c r="AC582" s="172"/>
      <c r="AD582" s="172"/>
      <c r="AE582" s="247"/>
      <c r="AF582" s="223"/>
      <c r="AG582" s="223"/>
      <c r="AH582" s="223"/>
      <c r="AI582" s="343"/>
      <c r="AJ582" s="510"/>
      <c r="AK582" s="500"/>
      <c r="AL582" s="500"/>
      <c r="AM582" s="223"/>
      <c r="AN582" s="509"/>
    </row>
  </sheetData>
  <mergeCells count="2151">
    <mergeCell ref="Q572:Q582"/>
    <mergeCell ref="R572:R582"/>
    <mergeCell ref="H573:H574"/>
    <mergeCell ref="H575:H576"/>
    <mergeCell ref="H577:H578"/>
    <mergeCell ref="H579:H580"/>
    <mergeCell ref="H581:H582"/>
    <mergeCell ref="X557:X582"/>
    <mergeCell ref="Y557:Y564"/>
    <mergeCell ref="Z557:Z564"/>
    <mergeCell ref="AA557:AA564"/>
    <mergeCell ref="AB557:AB582"/>
    <mergeCell ref="AC557:AC582"/>
    <mergeCell ref="AD557:AD582"/>
    <mergeCell ref="AE557:AE582"/>
    <mergeCell ref="AF557:AF582"/>
    <mergeCell ref="AG557:AG582"/>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E565:E569"/>
    <mergeCell ref="N565:N582"/>
    <mergeCell ref="O565:O582"/>
    <mergeCell ref="S565:S582"/>
    <mergeCell ref="T565:T582"/>
    <mergeCell ref="U565:U582"/>
    <mergeCell ref="V565:V582"/>
    <mergeCell ref="W565:W582"/>
    <mergeCell ref="H569:H570"/>
    <mergeCell ref="E570:E582"/>
    <mergeCell ref="H571:H572"/>
    <mergeCell ref="P572:P582"/>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W312:AW319"/>
    <mergeCell ref="AX312:AX319"/>
    <mergeCell ref="AY312:AY319"/>
    <mergeCell ref="AZ312:AZ319"/>
    <mergeCell ref="M294:M319"/>
    <mergeCell ref="T294:T301"/>
    <mergeCell ref="U294:U301"/>
    <mergeCell ref="V294:V301"/>
    <mergeCell ref="W294:W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AR312:AR319"/>
    <mergeCell ref="AS312:AS319"/>
    <mergeCell ref="AT312:AT319"/>
    <mergeCell ref="AU312:AU319"/>
    <mergeCell ref="X294:X319"/>
    <mergeCell ref="H306:H307"/>
    <mergeCell ref="H308:H309"/>
    <mergeCell ref="AL302:AL308"/>
    <mergeCell ref="AM302:AM308"/>
    <mergeCell ref="AO302:AO311"/>
    <mergeCell ref="H314:H315"/>
    <mergeCell ref="H316:H317"/>
    <mergeCell ref="N309:N319"/>
    <mergeCell ref="P309:P319"/>
    <mergeCell ref="AZ302:AZ311"/>
    <mergeCell ref="AO312:AO319"/>
    <mergeCell ref="AP312:AP319"/>
    <mergeCell ref="AR302:AR311"/>
    <mergeCell ref="V302:V319"/>
    <mergeCell ref="W302:W319"/>
    <mergeCell ref="Y302:Y319"/>
    <mergeCell ref="Z302:Z319"/>
    <mergeCell ref="AV294:AV301"/>
    <mergeCell ref="H310:H311"/>
    <mergeCell ref="AV302:AV311"/>
    <mergeCell ref="AQ302:AQ311"/>
    <mergeCell ref="AQ294:AQ301"/>
    <mergeCell ref="AR294:AR301"/>
    <mergeCell ref="AS294:AS301"/>
    <mergeCell ref="AT294:AT301"/>
    <mergeCell ref="AU294:AU301"/>
    <mergeCell ref="AA302:AA319"/>
    <mergeCell ref="AJ302:AJ308"/>
    <mergeCell ref="AK302:AK308"/>
    <mergeCell ref="E302:E319"/>
    <mergeCell ref="N302:N308"/>
    <mergeCell ref="O302:O319"/>
    <mergeCell ref="S302:S319"/>
    <mergeCell ref="T302:T319"/>
    <mergeCell ref="U302:U319"/>
    <mergeCell ref="H312:H313"/>
    <mergeCell ref="A294:A319"/>
    <mergeCell ref="C294:C319"/>
    <mergeCell ref="D294:D319"/>
    <mergeCell ref="E294:E301"/>
    <mergeCell ref="F294:F319"/>
    <mergeCell ref="G294:G319"/>
    <mergeCell ref="J294:J319"/>
    <mergeCell ref="K294:K319"/>
    <mergeCell ref="H318:H319"/>
    <mergeCell ref="AQ312:AQ319"/>
    <mergeCell ref="BB268:BB275"/>
    <mergeCell ref="BC268:BC275"/>
    <mergeCell ref="AT276:AT285"/>
    <mergeCell ref="AU276:AU285"/>
    <mergeCell ref="AV276:AV285"/>
    <mergeCell ref="AW276:AW285"/>
    <mergeCell ref="AX276:AX285"/>
    <mergeCell ref="BB276:BB285"/>
    <mergeCell ref="BC276:BC285"/>
    <mergeCell ref="H284:H285"/>
    <mergeCell ref="H286:H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BA276:BA285"/>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AZ276:AZ28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AZ268:AZ275"/>
    <mergeCell ref="AR286:AR293"/>
    <mergeCell ref="AV268:AV275"/>
    <mergeCell ref="P283:P293"/>
    <mergeCell ref="Q283:Q293"/>
    <mergeCell ref="R283:R293"/>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H290:H291"/>
    <mergeCell ref="H282:H283"/>
    <mergeCell ref="N283:N293"/>
    <mergeCell ref="J268:J293"/>
    <mergeCell ref="K268:K293"/>
    <mergeCell ref="L268:L293"/>
    <mergeCell ref="M268:M293"/>
    <mergeCell ref="AF242:AF267"/>
    <mergeCell ref="H262:H263"/>
    <mergeCell ref="H264:H265"/>
    <mergeCell ref="H266:H267"/>
    <mergeCell ref="H292:H293"/>
    <mergeCell ref="W268:W275"/>
    <mergeCell ref="H280:H281"/>
    <mergeCell ref="H258:H259"/>
    <mergeCell ref="H260:H261"/>
    <mergeCell ref="H254:H255"/>
    <mergeCell ref="M242:M267"/>
    <mergeCell ref="N242:N249"/>
    <mergeCell ref="O242:O249"/>
    <mergeCell ref="S242:S249"/>
    <mergeCell ref="T242:T249"/>
    <mergeCell ref="H256:H257"/>
    <mergeCell ref="N257:N267"/>
    <mergeCell ref="P257:P267"/>
    <mergeCell ref="Q257:Q267"/>
    <mergeCell ref="R257:R267"/>
    <mergeCell ref="O250:O267"/>
    <mergeCell ref="J242:J267"/>
    <mergeCell ref="K242:K267"/>
    <mergeCell ref="L242:L267"/>
    <mergeCell ref="S250:S267"/>
    <mergeCell ref="T250:T267"/>
    <mergeCell ref="U250:U267"/>
    <mergeCell ref="AZ260:AZ267"/>
    <mergeCell ref="BA260:BA267"/>
    <mergeCell ref="BB260:BB267"/>
    <mergeCell ref="AR260:AR267"/>
    <mergeCell ref="AS260:AS267"/>
    <mergeCell ref="AT260:AT267"/>
    <mergeCell ref="Y242:Y249"/>
    <mergeCell ref="Z242:Z249"/>
    <mergeCell ref="AA242:AA249"/>
    <mergeCell ref="AB242:AB267"/>
    <mergeCell ref="U242:U249"/>
    <mergeCell ref="V242:V249"/>
    <mergeCell ref="W242:W249"/>
    <mergeCell ref="AC242:AC267"/>
    <mergeCell ref="AD242:AD267"/>
    <mergeCell ref="AE242:AE267"/>
    <mergeCell ref="V250:V267"/>
    <mergeCell ref="W250:W267"/>
    <mergeCell ref="Y250:Y267"/>
    <mergeCell ref="Z250:Z267"/>
    <mergeCell ref="AA250:AA267"/>
    <mergeCell ref="AO260:AO267"/>
    <mergeCell ref="X242:X267"/>
    <mergeCell ref="AQ250:AQ259"/>
    <mergeCell ref="AQ242:AQ249"/>
    <mergeCell ref="AP250:AP259"/>
    <mergeCell ref="AS242:AS249"/>
    <mergeCell ref="AL242:AL249"/>
    <mergeCell ref="AG242:AG267"/>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AV260:AV267"/>
    <mergeCell ref="AW260:AW267"/>
    <mergeCell ref="AX260:AX267"/>
    <mergeCell ref="AY260:AY267"/>
    <mergeCell ref="AJ242:AJ249"/>
    <mergeCell ref="AK242:AK249"/>
    <mergeCell ref="AJ250:AJ267"/>
    <mergeCell ref="AK250:AK267"/>
    <mergeCell ref="AL250:AL267"/>
    <mergeCell ref="AM250:AM267"/>
    <mergeCell ref="AO250:AO259"/>
    <mergeCell ref="BC260:BC267"/>
    <mergeCell ref="AR242:AR249"/>
    <mergeCell ref="BA233:BA240"/>
    <mergeCell ref="BB223:BB232"/>
    <mergeCell ref="BB215:BB222"/>
    <mergeCell ref="BE242:BE249"/>
    <mergeCell ref="AX250:AX259"/>
    <mergeCell ref="BA250:BA259"/>
    <mergeCell ref="BB250:BB259"/>
    <mergeCell ref="BC250:BC259"/>
    <mergeCell ref="BD242:BD249"/>
    <mergeCell ref="AT242:AT249"/>
    <mergeCell ref="AU242:AU249"/>
    <mergeCell ref="AV242:AV249"/>
    <mergeCell ref="AZ250:AZ259"/>
    <mergeCell ref="AZ242:AZ249"/>
    <mergeCell ref="BA242:BA249"/>
    <mergeCell ref="BB242:BB249"/>
    <mergeCell ref="AY250:AY259"/>
    <mergeCell ref="AW250:AW259"/>
    <mergeCell ref="AT233:AT240"/>
    <mergeCell ref="BE250:BE259"/>
    <mergeCell ref="BD233:BD240"/>
    <mergeCell ref="BC233:BC240"/>
    <mergeCell ref="BB233:BB240"/>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P228:P230"/>
    <mergeCell ref="P231:P235"/>
    <mergeCell ref="P218:P221"/>
    <mergeCell ref="P222:P224"/>
    <mergeCell ref="P225:P227"/>
    <mergeCell ref="H231:H232"/>
    <mergeCell ref="AO223:AO232"/>
    <mergeCell ref="AP223:AP232"/>
    <mergeCell ref="AQ223:AQ232"/>
    <mergeCell ref="AR223:AR232"/>
    <mergeCell ref="E250:E267"/>
    <mergeCell ref="N250:N256"/>
    <mergeCell ref="A215:A241"/>
    <mergeCell ref="H233:H234"/>
    <mergeCell ref="J215:J241"/>
    <mergeCell ref="R231:R235"/>
    <mergeCell ref="AZ172:AZ178"/>
    <mergeCell ref="AJ172:AJ178"/>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T215:AT222"/>
    <mergeCell ref="V186:V192"/>
    <mergeCell ref="AV215:AV222"/>
    <mergeCell ref="AW165:AW171"/>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V207:V213"/>
    <mergeCell ref="W207:W213"/>
    <mergeCell ref="Y207:Y213"/>
    <mergeCell ref="X165:X213"/>
    <mergeCell ref="AW172:AW178"/>
    <mergeCell ref="AX172:AX178"/>
    <mergeCell ref="AY172:AY178"/>
    <mergeCell ref="AN172:AN178"/>
    <mergeCell ref="AO172:AO178"/>
    <mergeCell ref="Y186:Y192"/>
    <mergeCell ref="Z186:Z192"/>
    <mergeCell ref="AU215:AU222"/>
    <mergeCell ref="Y215:Y240"/>
    <mergeCell ref="Z215:Z240"/>
    <mergeCell ref="AA215:AA240"/>
    <mergeCell ref="AB215:AB240"/>
    <mergeCell ref="AX165:AX171"/>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BA223:BA232"/>
    <mergeCell ref="AU233:AU240"/>
    <mergeCell ref="AI215:AI241"/>
    <mergeCell ref="AN215:AN240"/>
    <mergeCell ref="AO215:AO222"/>
    <mergeCell ref="AP215:AP222"/>
    <mergeCell ref="AQ215:AQ222"/>
    <mergeCell ref="AH215:AH241"/>
    <mergeCell ref="AM215:AM240"/>
    <mergeCell ref="AR215:AR222"/>
    <mergeCell ref="AS215:AS222"/>
    <mergeCell ref="AV233:AV240"/>
    <mergeCell ref="AW233:AW240"/>
    <mergeCell ref="AX233:AX240"/>
    <mergeCell ref="AY233:AY240"/>
    <mergeCell ref="AZ233:AZ240"/>
    <mergeCell ref="C215:C241"/>
    <mergeCell ref="D215:D241"/>
    <mergeCell ref="E215:E241"/>
    <mergeCell ref="F215:F241"/>
    <mergeCell ref="G215:G241"/>
    <mergeCell ref="H227:H228"/>
    <mergeCell ref="H229:H230"/>
    <mergeCell ref="Q222:Q224"/>
    <mergeCell ref="R222:R224"/>
    <mergeCell ref="H235:H236"/>
    <mergeCell ref="P236:P240"/>
    <mergeCell ref="H237:H238"/>
    <mergeCell ref="H239:H240"/>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H193:H195"/>
    <mergeCell ref="H172:H173"/>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93:AL199"/>
    <mergeCell ref="AM193:AM199"/>
    <mergeCell ref="AA186:AA192"/>
    <mergeCell ref="S172:S178"/>
    <mergeCell ref="AV165:AV171"/>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K172:AK178"/>
    <mergeCell ref="AL172:AL178"/>
    <mergeCell ref="AM172:AM178"/>
    <mergeCell ref="H181:H183"/>
    <mergeCell ref="H184:H186"/>
    <mergeCell ref="AQ165:AQ171"/>
    <mergeCell ref="AR165:AR171"/>
    <mergeCell ref="Y165:Y171"/>
    <mergeCell ref="Z165:Z171"/>
    <mergeCell ref="AA165:AA171"/>
    <mergeCell ref="AB165:AB213"/>
    <mergeCell ref="H208:H209"/>
    <mergeCell ref="H210:H211"/>
    <mergeCell ref="H212:H213"/>
    <mergeCell ref="N207:N213"/>
    <mergeCell ref="T200:T206"/>
    <mergeCell ref="U200:U206"/>
    <mergeCell ref="V200:V206"/>
    <mergeCell ref="W200:W206"/>
    <mergeCell ref="Y200:Y206"/>
    <mergeCell ref="H196:H198"/>
    <mergeCell ref="O193:O199"/>
    <mergeCell ref="H167:H168"/>
    <mergeCell ref="H170:H171"/>
    <mergeCell ref="H199:H207"/>
    <mergeCell ref="N200:N206"/>
    <mergeCell ref="O200:O206"/>
    <mergeCell ref="N172:N178"/>
    <mergeCell ref="O172:O178"/>
    <mergeCell ref="T186:T192"/>
    <mergeCell ref="U186:U192"/>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H176:H177"/>
    <mergeCell ref="H178:H180"/>
    <mergeCell ref="H187:H189"/>
    <mergeCell ref="N165:N171"/>
    <mergeCell ref="H190:H192"/>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T6:T8"/>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W165:W171"/>
    <mergeCell ref="X35:X60"/>
    <mergeCell ref="AL35:AL42"/>
    <mergeCell ref="AM35:AM42"/>
    <mergeCell ref="X61:X86"/>
    <mergeCell ref="AL61:AL68"/>
    <mergeCell ref="AM61:AM68"/>
    <mergeCell ref="AZ165:AZ171"/>
    <mergeCell ref="BA165:BA171"/>
    <mergeCell ref="BB165:BB171"/>
    <mergeCell ref="BD17:BD26"/>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AY27:AY34"/>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H21:H22"/>
    <mergeCell ref="AB9:AB34"/>
    <mergeCell ref="X9:X33"/>
    <mergeCell ref="Y9:Y34"/>
    <mergeCell ref="Z9:Z34"/>
    <mergeCell ref="AA9:AA33"/>
    <mergeCell ref="BB6:BB8"/>
    <mergeCell ref="BC6:BC8"/>
    <mergeCell ref="AO7:AO8"/>
    <mergeCell ref="AO6:AR6"/>
    <mergeCell ref="AW7:AW8"/>
    <mergeCell ref="AX27:AX34"/>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AW6:AZ6"/>
    <mergeCell ref="AS9:AS16"/>
    <mergeCell ref="AP17:AP26"/>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C9:C34"/>
    <mergeCell ref="H23:H24"/>
    <mergeCell ref="H31:H32"/>
    <mergeCell ref="H25:H26"/>
    <mergeCell ref="AP9:AP16"/>
    <mergeCell ref="AO17:AO26"/>
    <mergeCell ref="AO5:AZ5"/>
    <mergeCell ref="AQ7:AQ8"/>
    <mergeCell ref="AR7:AR8"/>
    <mergeCell ref="R3:AE3"/>
    <mergeCell ref="AG3:BE3"/>
    <mergeCell ref="BA5:BE5"/>
    <mergeCell ref="A9:A34"/>
    <mergeCell ref="D9:D34"/>
    <mergeCell ref="F9:F34"/>
    <mergeCell ref="G9:G34"/>
    <mergeCell ref="L9:L34"/>
    <mergeCell ref="M9:M34"/>
    <mergeCell ref="AT7:AT8"/>
    <mergeCell ref="H53:H54"/>
    <mergeCell ref="A1:C3"/>
    <mergeCell ref="D1:BE1"/>
    <mergeCell ref="D2:K2"/>
    <mergeCell ref="L2:P2"/>
    <mergeCell ref="R2:AG2"/>
    <mergeCell ref="AH2:BE2"/>
    <mergeCell ref="D3:E3"/>
    <mergeCell ref="F3:P3"/>
    <mergeCell ref="V35:V42"/>
    <mergeCell ref="W35:W42"/>
    <mergeCell ref="H49:H50"/>
    <mergeCell ref="N50:N60"/>
    <mergeCell ref="P50:P60"/>
    <mergeCell ref="Q50:Q60"/>
    <mergeCell ref="R50:R60"/>
    <mergeCell ref="H51:H52"/>
    <mergeCell ref="M35:M60"/>
    <mergeCell ref="N35:N42"/>
    <mergeCell ref="BB35:BB42"/>
    <mergeCell ref="AW43:AW52"/>
    <mergeCell ref="AX43:AX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AN35:AN60"/>
    <mergeCell ref="AO35:AO42"/>
    <mergeCell ref="AP35:AP42"/>
    <mergeCell ref="Y35:Y42"/>
    <mergeCell ref="Z35:Z42"/>
    <mergeCell ref="AA35:AA42"/>
    <mergeCell ref="AB35:AB60"/>
    <mergeCell ref="AC35:AC60"/>
    <mergeCell ref="AP43:AP52"/>
    <mergeCell ref="AQ43:AQ52"/>
    <mergeCell ref="AK50:AK60"/>
    <mergeCell ref="AL50:AL60"/>
    <mergeCell ref="AM50:AM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C35:BC42"/>
    <mergeCell ref="AY43:AY52"/>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BE53:BE60"/>
    <mergeCell ref="H55:H56"/>
    <mergeCell ref="H57:H58"/>
    <mergeCell ref="H59:H60"/>
    <mergeCell ref="AR53:AR60"/>
    <mergeCell ref="AS53:AS60"/>
    <mergeCell ref="AT53:AT60"/>
    <mergeCell ref="R76:R86"/>
    <mergeCell ref="H77:H78"/>
    <mergeCell ref="H79:H80"/>
    <mergeCell ref="BD53:BD60"/>
    <mergeCell ref="AU53:AU60"/>
    <mergeCell ref="AV53:AV60"/>
    <mergeCell ref="AW53:AW60"/>
    <mergeCell ref="AX53:AX60"/>
    <mergeCell ref="S61:S68"/>
    <mergeCell ref="T61:T68"/>
    <mergeCell ref="U61:U68"/>
    <mergeCell ref="V61:V68"/>
    <mergeCell ref="W61:W68"/>
    <mergeCell ref="H75:H76"/>
    <mergeCell ref="N76:N86"/>
    <mergeCell ref="P76:P86"/>
    <mergeCell ref="Q76:Q86"/>
    <mergeCell ref="J61:J86"/>
    <mergeCell ref="K61:K86"/>
    <mergeCell ref="AK69:AK75"/>
    <mergeCell ref="AL69:AL75"/>
    <mergeCell ref="AM69:AM75"/>
    <mergeCell ref="AO69:AO78"/>
    <mergeCell ref="AP69:AP78"/>
    <mergeCell ref="BC61:BC68"/>
    <mergeCell ref="BD61:BD68"/>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AR69:AR78"/>
    <mergeCell ref="AS69:AS78"/>
    <mergeCell ref="AT69:AT78"/>
    <mergeCell ref="AU69:AU78"/>
    <mergeCell ref="AO61:AO68"/>
    <mergeCell ref="AP61:AP68"/>
    <mergeCell ref="Y61:Y68"/>
    <mergeCell ref="AJ69:AJ75"/>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H81:H82"/>
    <mergeCell ref="H83:H84"/>
    <mergeCell ref="H85:H86"/>
    <mergeCell ref="AR79:AR86"/>
    <mergeCell ref="AS79:AS86"/>
    <mergeCell ref="L87:L112"/>
    <mergeCell ref="H99:H100"/>
    <mergeCell ref="H101:H102"/>
    <mergeCell ref="H103:H104"/>
    <mergeCell ref="H105:H106"/>
    <mergeCell ref="AI87:AI112"/>
    <mergeCell ref="AJ87:AJ112"/>
    <mergeCell ref="AF87:AF112"/>
    <mergeCell ref="AG87:AG112"/>
    <mergeCell ref="H111:H112"/>
    <mergeCell ref="Y95:Y112"/>
    <mergeCell ref="Z95:Z112"/>
    <mergeCell ref="L61:L86"/>
    <mergeCell ref="M61:M86"/>
    <mergeCell ref="N61:N68"/>
    <mergeCell ref="O61:O68"/>
    <mergeCell ref="P102:P112"/>
    <mergeCell ref="Q102:Q112"/>
    <mergeCell ref="AN61:AN86"/>
    <mergeCell ref="H109:H110"/>
    <mergeCell ref="M87:M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H156:H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AV95:AV104"/>
    <mergeCell ref="H107:H108"/>
    <mergeCell ref="D139:D164"/>
    <mergeCell ref="E139:E164"/>
    <mergeCell ref="F139:F164"/>
    <mergeCell ref="H141:H144"/>
    <mergeCell ref="H145:H148"/>
    <mergeCell ref="H149:H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H132:H133"/>
    <mergeCell ref="S113:S120"/>
    <mergeCell ref="T113:T120"/>
    <mergeCell ref="Q121:Q124"/>
    <mergeCell ref="R121:R124"/>
    <mergeCell ref="S121:S164"/>
    <mergeCell ref="H134:H137"/>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C113:AC138"/>
    <mergeCell ref="AD113:AD138"/>
    <mergeCell ref="AC139:AC164"/>
    <mergeCell ref="AD139:AD164"/>
    <mergeCell ref="H159:H164"/>
    <mergeCell ref="AV121:AV164"/>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P129:P133"/>
    <mergeCell ref="Q129:Q133"/>
    <mergeCell ref="Z121:Z164"/>
    <mergeCell ref="AA121:AA164"/>
    <mergeCell ref="R129:R133"/>
    <mergeCell ref="AW121:AW164"/>
    <mergeCell ref="A113:A164"/>
    <mergeCell ref="C113:C164"/>
    <mergeCell ref="D113:D138"/>
    <mergeCell ref="E113:E138"/>
    <mergeCell ref="F113:F138"/>
    <mergeCell ref="G113:G164"/>
    <mergeCell ref="N121:N164"/>
    <mergeCell ref="O121:O164"/>
    <mergeCell ref="P121:P124"/>
    <mergeCell ref="BD121:BD164"/>
    <mergeCell ref="BE121:BE164"/>
    <mergeCell ref="H124:H126"/>
    <mergeCell ref="P125:P128"/>
    <mergeCell ref="Q125:Q128"/>
    <mergeCell ref="R125:R128"/>
    <mergeCell ref="H127:H128"/>
    <mergeCell ref="H129:H131"/>
    <mergeCell ref="AX121:AX164"/>
    <mergeCell ref="AY121:AY164"/>
    <mergeCell ref="AZ121:AZ164"/>
    <mergeCell ref="BA121:BA164"/>
    <mergeCell ref="BB121:BB164"/>
    <mergeCell ref="BC121:BC164"/>
    <mergeCell ref="AR121:AR164"/>
    <mergeCell ref="AS121:AS164"/>
    <mergeCell ref="BD113:BD120"/>
    <mergeCell ref="BE113:BE120"/>
    <mergeCell ref="H115:H116"/>
    <mergeCell ref="H117:H118"/>
    <mergeCell ref="H119:H120"/>
    <mergeCell ref="AO113:AO120"/>
    <mergeCell ref="AP113:AP120"/>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J113:J164"/>
    <mergeCell ref="H121:H122"/>
    <mergeCell ref="H138:H140"/>
    <mergeCell ref="H153:H155"/>
    <mergeCell ref="N113:N120"/>
    <mergeCell ref="O113:O120"/>
    <mergeCell ref="U320:U327"/>
    <mergeCell ref="V320:V327"/>
    <mergeCell ref="W320:W327"/>
    <mergeCell ref="X320:X345"/>
    <mergeCell ref="Y320:Y327"/>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BA338:BA345"/>
    <mergeCell ref="AG320:AG345"/>
    <mergeCell ref="AH320:AH345"/>
    <mergeCell ref="AI320:AI345"/>
    <mergeCell ref="AJ320:AJ327"/>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H338:H339"/>
    <mergeCell ref="AO338:AO345"/>
    <mergeCell ref="AP338:AP345"/>
    <mergeCell ref="V328:V345"/>
    <mergeCell ref="W328:W345"/>
    <mergeCell ref="Y328:Y345"/>
    <mergeCell ref="Z328:Z345"/>
    <mergeCell ref="H332:H333"/>
    <mergeCell ref="H334:H335"/>
    <mergeCell ref="N335:N345"/>
    <mergeCell ref="AL328:AL334"/>
    <mergeCell ref="AM328:AM334"/>
    <mergeCell ref="AO328:AO337"/>
    <mergeCell ref="AB320:AB345"/>
    <mergeCell ref="AC320:AC345"/>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Z364:AZ371"/>
    <mergeCell ref="BA364:BA371"/>
    <mergeCell ref="AW328:AW337"/>
    <mergeCell ref="AX328:AX337"/>
    <mergeCell ref="AY328:AY337"/>
    <mergeCell ref="AZ328:AZ337"/>
    <mergeCell ref="BA328:BA337"/>
    <mergeCell ref="AP328:AP337"/>
    <mergeCell ref="AQ328:AQ337"/>
    <mergeCell ref="AR328:AR337"/>
    <mergeCell ref="A346:A371"/>
    <mergeCell ref="C346:C371"/>
    <mergeCell ref="D346:D371"/>
    <mergeCell ref="E346:E353"/>
    <mergeCell ref="F346:F371"/>
    <mergeCell ref="G346:G371"/>
    <mergeCell ref="H340:H341"/>
    <mergeCell ref="H342:H343"/>
    <mergeCell ref="H344:H345"/>
    <mergeCell ref="AS346:AS353"/>
    <mergeCell ref="AT346:AT353"/>
    <mergeCell ref="AT364:AT371"/>
    <mergeCell ref="AP354:AP363"/>
    <mergeCell ref="AQ354:AQ363"/>
    <mergeCell ref="AR354:AR363"/>
    <mergeCell ref="AS354:AS363"/>
    <mergeCell ref="AJ354:AJ360"/>
    <mergeCell ref="AK354:AK360"/>
    <mergeCell ref="AL354:AL360"/>
    <mergeCell ref="BA346:BA353"/>
    <mergeCell ref="H364:H365"/>
    <mergeCell ref="AO364:AO371"/>
    <mergeCell ref="BC338:BC345"/>
    <mergeCell ref="BD338:BD345"/>
    <mergeCell ref="Y354:Y371"/>
    <mergeCell ref="Z354:Z371"/>
    <mergeCell ref="AA354:AA371"/>
    <mergeCell ref="BC346:BC353"/>
    <mergeCell ref="BD346:BD353"/>
    <mergeCell ref="H366:H367"/>
    <mergeCell ref="H368:H369"/>
    <mergeCell ref="H370:H371"/>
    <mergeCell ref="AS364:AS371"/>
    <mergeCell ref="AW364:AW371"/>
    <mergeCell ref="AX364:AX371"/>
    <mergeCell ref="AY364:AY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H360:H361"/>
    <mergeCell ref="N361:N371"/>
    <mergeCell ref="AU354:AU363"/>
    <mergeCell ref="AV354:AV363"/>
    <mergeCell ref="AW354:AW363"/>
    <mergeCell ref="AX354:AX363"/>
    <mergeCell ref="AY354:AY363"/>
    <mergeCell ref="AZ354:AZ363"/>
    <mergeCell ref="BB364:BB371"/>
    <mergeCell ref="BC364:BC371"/>
    <mergeCell ref="BD364:BD371"/>
    <mergeCell ref="BE364:BE371"/>
    <mergeCell ref="H362:H363"/>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V380:V397"/>
    <mergeCell ref="W380:W397"/>
    <mergeCell ref="AQ372:AQ379"/>
    <mergeCell ref="AR372:AR379"/>
    <mergeCell ref="AS372:AS379"/>
    <mergeCell ref="AT372:AT379"/>
    <mergeCell ref="AU372:AU379"/>
    <mergeCell ref="AV372:AV379"/>
    <mergeCell ref="X372:X397"/>
    <mergeCell ref="Y372:Y379"/>
    <mergeCell ref="Z372:Z379"/>
    <mergeCell ref="AA372:AA379"/>
    <mergeCell ref="AB372:AB397"/>
    <mergeCell ref="AC372:AC397"/>
    <mergeCell ref="AD372:AD397"/>
    <mergeCell ref="AE372:AE397"/>
    <mergeCell ref="AF372:AF397"/>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AW372:AW379"/>
    <mergeCell ref="AY380:AY389"/>
    <mergeCell ref="AZ380:AZ389"/>
    <mergeCell ref="BA380:BA389"/>
    <mergeCell ref="BB380:BB389"/>
    <mergeCell ref="BC380:BC389"/>
    <mergeCell ref="BD380:BD389"/>
    <mergeCell ref="AS380:AS389"/>
    <mergeCell ref="AT380:AT389"/>
    <mergeCell ref="AU380:AU389"/>
    <mergeCell ref="AV380:AV389"/>
    <mergeCell ref="AW380:AW389"/>
    <mergeCell ref="AX380:AX389"/>
    <mergeCell ref="AK372:AK379"/>
    <mergeCell ref="AL372:AL379"/>
    <mergeCell ref="AX390:AX397"/>
    <mergeCell ref="AY390:AY397"/>
    <mergeCell ref="AZ390:AZ397"/>
    <mergeCell ref="BA390:BA397"/>
    <mergeCell ref="AO380:AO389"/>
    <mergeCell ref="AP380:AP389"/>
    <mergeCell ref="AQ380:AQ389"/>
    <mergeCell ref="AR380:AR389"/>
    <mergeCell ref="AW390:AW397"/>
    <mergeCell ref="AQ390:AQ397"/>
    <mergeCell ref="AR390:AR397"/>
    <mergeCell ref="AS390:AS397"/>
    <mergeCell ref="AT390:AT397"/>
    <mergeCell ref="AU390:AU397"/>
    <mergeCell ref="AV390:AV397"/>
    <mergeCell ref="AO390:AO397"/>
    <mergeCell ref="AP390:AP397"/>
    <mergeCell ref="BB390:BB397"/>
    <mergeCell ref="BC390:BC397"/>
    <mergeCell ref="BD390:BD397"/>
    <mergeCell ref="AM380:AM386"/>
    <mergeCell ref="AN380:AN386"/>
    <mergeCell ref="AG372:AG397"/>
    <mergeCell ref="AH372:AH397"/>
    <mergeCell ref="AI372:AI397"/>
    <mergeCell ref="AJ372:AJ379"/>
    <mergeCell ref="AA398:AA405"/>
    <mergeCell ref="AB398:AB423"/>
    <mergeCell ref="N398:N405"/>
    <mergeCell ref="O398:O405"/>
    <mergeCell ref="S398:S405"/>
    <mergeCell ref="T398:T405"/>
    <mergeCell ref="U398:U405"/>
    <mergeCell ref="V398:V405"/>
    <mergeCell ref="BA406:BA415"/>
    <mergeCell ref="BB406:BB415"/>
    <mergeCell ref="BC406:BC415"/>
    <mergeCell ref="BD406:BD415"/>
    <mergeCell ref="AC398:AC423"/>
    <mergeCell ref="AD398:AD423"/>
    <mergeCell ref="AX416:AX423"/>
    <mergeCell ref="AY416:AY423"/>
    <mergeCell ref="AZ416:AZ423"/>
    <mergeCell ref="BA416:BA423"/>
    <mergeCell ref="BB416:BB423"/>
    <mergeCell ref="BC416:BC423"/>
    <mergeCell ref="AY398:AY405"/>
    <mergeCell ref="Q413:Q423"/>
    <mergeCell ref="R413:R423"/>
    <mergeCell ref="A398:A423"/>
    <mergeCell ref="C398:C423"/>
    <mergeCell ref="D398:D423"/>
    <mergeCell ref="E398:E405"/>
    <mergeCell ref="F398:F423"/>
    <mergeCell ref="G398:G423"/>
    <mergeCell ref="E406:E423"/>
    <mergeCell ref="H410:H411"/>
    <mergeCell ref="H412:H413"/>
    <mergeCell ref="N413:N423"/>
    <mergeCell ref="P413:P423"/>
    <mergeCell ref="H414:H415"/>
    <mergeCell ref="H416:H417"/>
    <mergeCell ref="A372:A397"/>
    <mergeCell ref="C372:C397"/>
    <mergeCell ref="D372:D397"/>
    <mergeCell ref="E372:E397"/>
    <mergeCell ref="F372:F397"/>
    <mergeCell ref="G372:G397"/>
    <mergeCell ref="H384:H385"/>
    <mergeCell ref="H418:H419"/>
    <mergeCell ref="H420:H421"/>
    <mergeCell ref="H422:H423"/>
    <mergeCell ref="H386:H387"/>
    <mergeCell ref="N387:N397"/>
    <mergeCell ref="P387:P397"/>
    <mergeCell ref="H388:H389"/>
    <mergeCell ref="H390:H391"/>
    <mergeCell ref="BA398:BA405"/>
    <mergeCell ref="BB398:BB405"/>
    <mergeCell ref="BC398:BC405"/>
    <mergeCell ref="BD398:BD405"/>
    <mergeCell ref="BE416:BE423"/>
    <mergeCell ref="BE390:BE397"/>
    <mergeCell ref="H392:H393"/>
    <mergeCell ref="H394:H395"/>
    <mergeCell ref="H396:H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BE398:BE405"/>
    <mergeCell ref="W398:W405"/>
    <mergeCell ref="X398:X423"/>
    <mergeCell ref="Y398:Y405"/>
    <mergeCell ref="Z398:Z405"/>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AT398:AT405"/>
    <mergeCell ref="AU398:AU405"/>
    <mergeCell ref="AV398:AV405"/>
    <mergeCell ref="AW398:AW405"/>
    <mergeCell ref="AX398:AX405"/>
    <mergeCell ref="AT416:AT423"/>
    <mergeCell ref="AU416:AU423"/>
    <mergeCell ref="AV416:AV423"/>
    <mergeCell ref="AW416:AW423"/>
    <mergeCell ref="AQ416:AQ423"/>
    <mergeCell ref="AR416:AR423"/>
    <mergeCell ref="AS416:AS423"/>
    <mergeCell ref="V424:V431"/>
    <mergeCell ref="W424:W431"/>
    <mergeCell ref="Y424:Y431"/>
    <mergeCell ref="Z424:Z431"/>
    <mergeCell ref="AA424:AA431"/>
    <mergeCell ref="AJ424:AJ431"/>
    <mergeCell ref="BE406:BE415"/>
    <mergeCell ref="AT406:AT415"/>
    <mergeCell ref="AU406:AU415"/>
    <mergeCell ref="AV406:AV415"/>
    <mergeCell ref="AW406:AW415"/>
    <mergeCell ref="AX406:AX415"/>
    <mergeCell ref="BD416:BD423"/>
    <mergeCell ref="AL413:AL423"/>
    <mergeCell ref="AM413:AM423"/>
    <mergeCell ref="V406:V423"/>
    <mergeCell ref="W406:W423"/>
    <mergeCell ref="Y406:Y423"/>
    <mergeCell ref="Z406:Z423"/>
    <mergeCell ref="AZ406:AZ415"/>
    <mergeCell ref="BA424:BA431"/>
    <mergeCell ref="BB424:BB431"/>
    <mergeCell ref="AJ413:AJ423"/>
    <mergeCell ref="AK413:AK423"/>
    <mergeCell ref="BC424:BC431"/>
    <mergeCell ref="BD424:BD431"/>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N439:N449"/>
    <mergeCell ref="P439:P449"/>
    <mergeCell ref="Q439:Q449"/>
    <mergeCell ref="R439:R449"/>
    <mergeCell ref="AY424:AY431"/>
    <mergeCell ref="AZ424:AZ431"/>
    <mergeCell ref="AO424:AO431"/>
    <mergeCell ref="AP424:AP431"/>
    <mergeCell ref="H448:H449"/>
    <mergeCell ref="AI424:AI449"/>
    <mergeCell ref="AN424:AN449"/>
    <mergeCell ref="AJ439:AJ449"/>
    <mergeCell ref="AK439:AK449"/>
    <mergeCell ref="AL439:AL449"/>
    <mergeCell ref="AM439:AM449"/>
    <mergeCell ref="AK424:AK431"/>
    <mergeCell ref="AL424:AL431"/>
    <mergeCell ref="AM424:AM431"/>
    <mergeCell ref="H442:H443"/>
    <mergeCell ref="H444:H445"/>
    <mergeCell ref="H446:H447"/>
    <mergeCell ref="W432:W449"/>
    <mergeCell ref="Y432:Y449"/>
    <mergeCell ref="Z432:Z449"/>
    <mergeCell ref="AA432:AA449"/>
    <mergeCell ref="H436:H437"/>
    <mergeCell ref="H438:H439"/>
    <mergeCell ref="H440:H441"/>
    <mergeCell ref="AE424:AE449"/>
    <mergeCell ref="AF424:AF449"/>
    <mergeCell ref="AG424:AG449"/>
    <mergeCell ref="AH424:AH449"/>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H474:H475"/>
    <mergeCell ref="AT424:AT431"/>
    <mergeCell ref="AU424:AU431"/>
    <mergeCell ref="AV424:AV431"/>
    <mergeCell ref="AW424:AW431"/>
    <mergeCell ref="X424:X449"/>
    <mergeCell ref="AB424:AB449"/>
    <mergeCell ref="AC424:AC449"/>
    <mergeCell ref="AD424:AD449"/>
    <mergeCell ref="H468:H469"/>
    <mergeCell ref="H470:H471"/>
    <mergeCell ref="H472:H473"/>
    <mergeCell ref="W458:W475"/>
    <mergeCell ref="H462:H463"/>
    <mergeCell ref="H464:H465"/>
    <mergeCell ref="P465:P475"/>
    <mergeCell ref="AM465:AM475"/>
    <mergeCell ref="M450:M475"/>
    <mergeCell ref="N450:N457"/>
    <mergeCell ref="O450:O457"/>
    <mergeCell ref="S450:S457"/>
    <mergeCell ref="T450:T457"/>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AE450:AE475"/>
    <mergeCell ref="AF450:AF475"/>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Q465:Q475"/>
    <mergeCell ref="R465:R475"/>
    <mergeCell ref="H466:H467"/>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M476:M501"/>
    <mergeCell ref="N476:N483"/>
    <mergeCell ref="O476:O483"/>
    <mergeCell ref="S476:S483"/>
    <mergeCell ref="T476:T483"/>
    <mergeCell ref="U476:U483"/>
    <mergeCell ref="B476:B501"/>
    <mergeCell ref="AM484:AM490"/>
    <mergeCell ref="H488:H489"/>
    <mergeCell ref="H490:H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AF476:AF501"/>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H500:H501"/>
    <mergeCell ref="O517:O530"/>
    <mergeCell ref="V517:V530"/>
    <mergeCell ref="W517:W530"/>
    <mergeCell ref="A502:A530"/>
    <mergeCell ref="C502:C530"/>
    <mergeCell ref="D502:D530"/>
    <mergeCell ref="E502:E508"/>
    <mergeCell ref="F502:F530"/>
    <mergeCell ref="G502:G530"/>
    <mergeCell ref="H492:H493"/>
    <mergeCell ref="H494:H495"/>
    <mergeCell ref="H496:H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S517:S530"/>
    <mergeCell ref="T517:T530"/>
    <mergeCell ref="U517:U530"/>
    <mergeCell ref="AN502:AN516"/>
    <mergeCell ref="E509:E517"/>
    <mergeCell ref="P509:P516"/>
    <mergeCell ref="Q509:Q516"/>
    <mergeCell ref="R509:R516"/>
    <mergeCell ref="H514:H515"/>
    <mergeCell ref="H516:H517"/>
    <mergeCell ref="N517:N530"/>
    <mergeCell ref="P524:P530"/>
    <mergeCell ref="Q524:Q530"/>
    <mergeCell ref="R524:R530"/>
    <mergeCell ref="H526:H528"/>
    <mergeCell ref="AB531:AB556"/>
    <mergeCell ref="AC531:AC556"/>
    <mergeCell ref="AN531:AN556"/>
    <mergeCell ref="Y539:Y556"/>
    <mergeCell ref="Z539:Z556"/>
    <mergeCell ref="AA539:AA556"/>
    <mergeCell ref="AJ539:AJ545"/>
    <mergeCell ref="AN517:AN529"/>
    <mergeCell ref="E518:E529"/>
    <mergeCell ref="H518:H519"/>
    <mergeCell ref="H520:H521"/>
    <mergeCell ref="H522:H523"/>
    <mergeCell ref="H524:H525"/>
    <mergeCell ref="H543:H544"/>
    <mergeCell ref="AJ546:AJ556"/>
    <mergeCell ref="AK546:AK556"/>
    <mergeCell ref="AL546:AL556"/>
    <mergeCell ref="AM546:AM556"/>
    <mergeCell ref="Q546:Q556"/>
    <mergeCell ref="AK539:AK545"/>
    <mergeCell ref="AF531:AF556"/>
    <mergeCell ref="AG531:AG556"/>
    <mergeCell ref="W531:W538"/>
    <mergeCell ref="E539:E556"/>
    <mergeCell ref="N539:N545"/>
    <mergeCell ref="O539:O556"/>
    <mergeCell ref="S539:S556"/>
    <mergeCell ref="H551:H552"/>
    <mergeCell ref="H553:H554"/>
    <mergeCell ref="V539:V556"/>
    <mergeCell ref="R546:R556"/>
    <mergeCell ref="H547:H548"/>
    <mergeCell ref="N531:N538"/>
    <mergeCell ref="O531:O538"/>
    <mergeCell ref="S531:S538"/>
    <mergeCell ref="T531:T538"/>
    <mergeCell ref="U531:U538"/>
    <mergeCell ref="V531:V538"/>
    <mergeCell ref="K531:K556"/>
    <mergeCell ref="L531:L556"/>
    <mergeCell ref="M531:M556"/>
    <mergeCell ref="H549:H550"/>
    <mergeCell ref="A531:A556"/>
    <mergeCell ref="C531:C556"/>
    <mergeCell ref="D531:D556"/>
    <mergeCell ref="E531:E538"/>
    <mergeCell ref="F531:F556"/>
    <mergeCell ref="G531:G556"/>
    <mergeCell ref="T539:T556"/>
    <mergeCell ref="U539:U556"/>
    <mergeCell ref="AL531:AL538"/>
    <mergeCell ref="AM531:AM538"/>
    <mergeCell ref="AJ517:AJ529"/>
    <mergeCell ref="AK517:AK529"/>
    <mergeCell ref="AL517:AL529"/>
    <mergeCell ref="AM517:AM529"/>
    <mergeCell ref="AD531:AD556"/>
    <mergeCell ref="AE531:AE556"/>
    <mergeCell ref="AL539:AL545"/>
    <mergeCell ref="AM539:AM545"/>
    <mergeCell ref="H545:H546"/>
    <mergeCell ref="N546:N556"/>
    <mergeCell ref="P546:P556"/>
    <mergeCell ref="W539:W556"/>
    <mergeCell ref="AH531:AH556"/>
    <mergeCell ref="AI531:AI556"/>
    <mergeCell ref="AJ531:AJ538"/>
    <mergeCell ref="AK531:AK538"/>
    <mergeCell ref="H555:H556"/>
    <mergeCell ref="X531:X556"/>
    <mergeCell ref="Y531:Y538"/>
    <mergeCell ref="Z531:Z538"/>
    <mergeCell ref="AA531:AA538"/>
    <mergeCell ref="J531:J556"/>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s>
  <conditionalFormatting sqref="L9 L35 L61 L87 L113 L165 L215 L242 L268 L294 L320 L346 L372 L398 L424 L450 L476 L502 L531">
    <cfRule type="containsText" dxfId="123" priority="9" operator="containsText" text="Extremo">
      <formula>NOT(ISERROR(SEARCH("Extremo",L9)))</formula>
    </cfRule>
    <cfRule type="containsText" dxfId="122" priority="10" operator="containsText" text="Alto">
      <formula>NOT(ISERROR(SEARCH("Alto",L9)))</formula>
    </cfRule>
    <cfRule type="containsText" dxfId="121" priority="11" operator="containsText" text="Moderado">
      <formula>NOT(ISERROR(SEARCH("Moderado",L9)))</formula>
    </cfRule>
    <cfRule type="containsText" dxfId="120" priority="12" operator="containsText" text="Bajo">
      <formula>NOT(ISERROR(SEARCH("Bajo",L9)))</formula>
    </cfRule>
  </conditionalFormatting>
  <conditionalFormatting sqref="L557">
    <cfRule type="containsText" dxfId="119" priority="1" operator="containsText" text="Extremo">
      <formula>NOT(ISERROR(SEARCH("Extremo",L557)))</formula>
    </cfRule>
    <cfRule type="containsText" dxfId="118" priority="2" operator="containsText" text="Alto">
      <formula>NOT(ISERROR(SEARCH("Alto",L557)))</formula>
    </cfRule>
    <cfRule type="containsText" dxfId="117" priority="3" operator="containsText" text="Moderado">
      <formula>NOT(ISERROR(SEARCH("Moderado",L557)))</formula>
    </cfRule>
    <cfRule type="containsText" dxfId="116" priority="4" operator="containsText" text="Bajo">
      <formula>NOT(ISERROR(SEARCH("Bajo",L557)))</formula>
    </cfRule>
  </conditionalFormatting>
  <conditionalFormatting sqref="AH9 AH35 AH61 AH87 AH113 AH165 AH215 AH242 AH268 AH294 AH320 AH346 AH372 AH398 AH424 AH450 AH476 AH502 AH531">
    <cfRule type="containsText" dxfId="115" priority="13" operator="containsText" text="Extremo">
      <formula>NOT(ISERROR(SEARCH("Extremo",AH9)))</formula>
    </cfRule>
    <cfRule type="containsText" dxfId="114" priority="14" operator="containsText" text="Alto">
      <formula>NOT(ISERROR(SEARCH("Alto",AH9)))</formula>
    </cfRule>
    <cfRule type="containsText" dxfId="113" priority="15" operator="containsText" text="Moderado">
      <formula>NOT(ISERROR(SEARCH("Moderado",AH9)))</formula>
    </cfRule>
    <cfRule type="containsText" dxfId="112" priority="16" operator="containsText" text="Bajo">
      <formula>NOT(ISERROR(SEARCH("Bajo",AH9)))</formula>
    </cfRule>
  </conditionalFormatting>
  <conditionalFormatting sqref="AH557">
    <cfRule type="containsText" dxfId="111" priority="5" operator="containsText" text="Extremo">
      <formula>NOT(ISERROR(SEARCH("Extremo",AH557)))</formula>
    </cfRule>
    <cfRule type="containsText" dxfId="110" priority="6" operator="containsText" text="Alto">
      <formula>NOT(ISERROR(SEARCH("Alto",AH557)))</formula>
    </cfRule>
    <cfRule type="containsText" dxfId="109" priority="7" operator="containsText" text="Moderado">
      <formula>NOT(ISERROR(SEARCH("Moderado",AH557)))</formula>
    </cfRule>
    <cfRule type="containsText" dxfId="108" priority="8" operator="containsText" text="Bajo">
      <formula>NOT(ISERROR(SEARCH("Bajo",AH557)))</formula>
    </cfRule>
  </conditionalFormatting>
  <dataValidations count="1">
    <dataValidation type="list" allowBlank="1" showInputMessage="1" showErrorMessage="1" sqref="F139" xr:uid="{00000000-0002-0000-04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400-000001000000}">
          <x14:formula1>
            <xm:f>'C:\Users\LMADRIGAL\AppData\Local\Microsoft\Windows\INetCache\Content.Outlook\X5BG69ON\[MAPA ANTICORRUPCION 2019 24-12-2018.xlsx]DATOS'!#REF!</xm:f>
          </x14:formula1>
          <xm:sqref>O539:O556 BE43 U35:U43 BA43 BE35 BA35 U61:U69 BE69 BA61 BA69 BE61 BE95 U87:U95 BA95 BE87 BA87 U113:U121 AF139 BE113 BA113 BE121 BA121 AF163 U200:U206 BA223 U179 BE165 BA165 BE172 BA172 G215 U165:U172 O214 Q214 BE215 BA215 BE223 BA242 BE242 BA250 BE250 BA268 BE268 BA276 BE276 BE302 BA302 BE294 BA294 BE346 BA354 BE354 BE320 BA320 BE328 BA328 BA346 BE380 BA380 BE372 BA372 BE406 BA406 BE398 BA398 BE424 BA424 BE432 BA432 O458:O475 O484:O501 Q524 G113:G165 Q17:Q23 BE9 BA9 BE17 BA17</xm:sqref>
        </x14:dataValidation>
        <x14:dataValidation type="list" allowBlank="1" showInputMessage="1" showErrorMessage="1" xr:uid="{00000000-0002-0000-0400-000011000000}">
          <x14:formula1>
            <xm:f>DATOS!$B$2:$B$6</xm:f>
          </x14:formula1>
          <xm:sqref>G9:G112 G242:G582</xm:sqref>
        </x14:dataValidation>
        <x14:dataValidation type="list" allowBlank="1" showInputMessage="1" showErrorMessage="1" xr:uid="{00000000-0002-0000-0400-000012000000}">
          <x14:formula1>
            <xm:f>DATOS!$E$24:$E$26</xm:f>
          </x14:formula1>
          <xm:sqref>U9:U34 U215:U240 U242:U582</xm:sqref>
        </x14:dataValidation>
        <x14:dataValidation type="list" allowBlank="1" showInputMessage="1" showErrorMessage="1" xr:uid="{00000000-0002-0000-0400-000013000000}">
          <x14:formula1>
            <xm:f>DATOS!$G$24:$G$25</xm:f>
          </x14:formula1>
          <xm:sqref>AC9:AC213 AC215:AC240 AC242:AC582</xm:sqref>
        </x14:dataValidation>
        <x14:dataValidation type="list" allowBlank="1" showInputMessage="1" showErrorMessage="1" xr:uid="{00000000-0002-0000-0400-000014000000}">
          <x14:formula1>
            <xm:f>DATOS!$H$24:$H$26</xm:f>
          </x14:formula1>
          <xm:sqref>AD9:AD213 AD215:AD240 AD242:AD582</xm:sqref>
        </x14:dataValidation>
        <x14:dataValidation type="list" allowBlank="1" showInputMessage="1" showErrorMessage="1" xr:uid="{00000000-0002-0000-0400-000015000000}">
          <x14:formula1>
            <xm:f>DATOS!$A$2:$A$14</xm:f>
          </x14:formula1>
          <xm:sqref>D9:D138 D165:D582</xm:sqref>
        </x14:dataValidation>
        <x14:dataValidation type="list" allowBlank="1" showInputMessage="1" showErrorMessage="1" xr:uid="{00000000-0002-0000-0400-000016000000}">
          <x14:formula1>
            <xm:f>DATOS!$D$24:$D$25</xm:f>
          </x14:formula1>
          <xm:sqref>I9:I582</xm:sqref>
        </x14:dataValidation>
        <x14:dataValidation type="list" allowBlank="1" showInputMessage="1" showErrorMessage="1" xr:uid="{00000000-0002-0000-0400-000017000000}">
          <x14:formula1>
            <xm:f>DATOS!$G$2:$G$3</xm:f>
          </x14:formula1>
          <xm:sqref>O9:O213 O215:O240 O242:O457 O476:O483 O502:O538 O557:O582</xm:sqref>
        </x14:dataValidation>
        <x14:dataValidation type="list" allowBlank="1" showInputMessage="1" showErrorMessage="1" xr:uid="{00000000-0002-0000-0400-000018000000}">
          <x14:formula1>
            <xm:f>DATOS!$E$2:$E$3</xm:f>
          </x14:formula1>
          <xm:sqref>Q9 Q35 Q43 Q61 Q69 Q87 Q95 Q113 Q121:Q124 Q165 Q172 Q179 Q186 Q193 Q200 Q207 Q242 Q250 Q268 Q276 Q294 Q302 Q320 Q328 Q346 Q354 Q372 Q380 Q398 Q406 Q424 Q432 Q450 Q458 Q476 Q484 Q502 Q517 Q531 Q539 Q557 Q565 Q215:Q217</xm:sqref>
        </x14:dataValidation>
        <x14:dataValidation type="list" allowBlank="1" showInputMessage="1" showErrorMessage="1" xr:uid="{00000000-0002-0000-0400-000019000000}">
          <x14:formula1>
            <xm:f>DATOS!$E$4:$E$5</xm:f>
          </x14:formula1>
          <xm:sqref>Q10 Q36 Q44 Q62 Q70 Q88 Q96 Q114 Q125:Q128 Q166 Q173 Q180 Q187 Q194 Q201 Q208 Q243 Q251 Q269 Q277 Q295 Q303 Q321 Q329 Q347 Q355 Q373 Q381 Q399 Q407 Q425 Q433 Q451 Q459 Q477 Q485 Q503 Q518 Q532 Q540 Q558 Q566 Q218:Q221</xm:sqref>
        </x14:dataValidation>
        <x14:dataValidation type="list" allowBlank="1" showInputMessage="1" showErrorMessage="1" xr:uid="{00000000-0002-0000-0400-00001A000000}">
          <x14:formula1>
            <xm:f>DATOS!$E$6:$E$7</xm:f>
          </x14:formula1>
          <xm:sqref>Q11 Q37 Q45 Q63 Q71 Q89 Q97 Q115 Q129:Q133 Q167 Q174 Q181 Q188 Q195 Q202 Q209 Q244 Q252 Q270 Q278 Q296 Q304 Q322 Q330 Q348 Q356 Q374 Q382 Q400 Q408 Q426 Q434 Q452 Q460 Q478 Q486 Q504 Q519 Q533 Q541 Q559 Q567 Q222:Q224</xm:sqref>
        </x14:dataValidation>
        <x14:dataValidation type="list" allowBlank="1" showInputMessage="1" showErrorMessage="1" xr:uid="{00000000-0002-0000-0400-00001B000000}">
          <x14:formula1>
            <xm:f>DATOS!$E$8:$E$10</xm:f>
          </x14:formula1>
          <xm:sqref>Q12 Q38 Q46 Q64 Q72 Q90 Q98 Q116 Q134:Q138 Q168 Q175 Q182 Q189 Q196 Q203 Q210 Q245 Q253 Q271 Q279 Q297 Q305 Q323 Q331 Q349 Q357 Q375 Q383 Q401 Q409 Q427 Q435 Q453 Q461 Q479 Q487 Q505 Q520 Q534 Q542 Q560 Q568 Q225:Q227</xm:sqref>
        </x14:dataValidation>
        <x14:dataValidation type="list" allowBlank="1" showInputMessage="1" showErrorMessage="1" xr:uid="{00000000-0002-0000-0400-00001C000000}">
          <x14:formula1>
            <xm:f>DATOS!$E$11:$E$12</xm:f>
          </x14:formula1>
          <xm:sqref>Q13 Q39 Q47 Q65 Q73 Q91 Q99 Q117 Q139:Q142 Q169 Q176 Q183 Q190 Q197 Q204 Q211 Q246 Q254 Q272 Q280 Q298 Q306 Q324 Q332 Q350 Q358 Q376 Q384 Q402 Q410 Q428 Q436 Q454 Q462 Q480 Q488 Q506 Q521 Q535 Q543 Q561 Q569 Q228:Q230</xm:sqref>
        </x14:dataValidation>
        <x14:dataValidation type="list" allowBlank="1" showInputMessage="1" showErrorMessage="1" xr:uid="{00000000-0002-0000-0400-00001D000000}">
          <x14:formula1>
            <xm:f>DATOS!$E$13:$E$14</xm:f>
          </x14:formula1>
          <xm:sqref>Q14 Q40 Q48 Q66 Q74 Q92 Q100 Q118 Q143:Q146 Q170 Q177 Q184 Q191 Q198 Q205 Q212 Q247 Q255 Q273 Q281 Q299 Q307 Q325 Q333 Q351 Q359 Q377 Q385 Q403 Q411 Q429 Q437 Q455 Q463 Q481 Q489 Q507 Q522 Q536 Q544 Q562 Q570 Q231:Q235</xm:sqref>
        </x14:dataValidation>
        <x14:dataValidation type="list" allowBlank="1" showInputMessage="1" showErrorMessage="1" xr:uid="{00000000-0002-0000-0400-00001E000000}">
          <x14:formula1>
            <xm:f>DATOS!$E$15:$E$16</xm:f>
          </x14:formula1>
          <xm:sqref>Q15 Q41 Q49 Q67 Q75 Q93 Q101 Q119 Q147:Q156 Q171 Q178 Q185 Q192 Q199 Q206 Q213 Q248 Q256 Q274 Q282 Q300 Q308 Q326 Q334 Q352 Q360 Q378 Q386 Q404 Q412 Q430 Q438 Q456 Q464 Q482 Q490 Q508 Q523 Q537 Q545 Q563 Q571 Q236:Q240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530"/>
  <sheetViews>
    <sheetView topLeftCell="A47" zoomScale="58" zoomScaleNormal="58" workbookViewId="0">
      <selection activeCell="A6" sqref="A6:A24"/>
    </sheetView>
  </sheetViews>
  <sheetFormatPr defaultColWidth="11.42578125" defaultRowHeight="15"/>
  <cols>
    <col min="1" max="1" width="8.28515625" style="878" customWidth="1"/>
    <col min="2" max="2" width="24" style="950" customWidth="1"/>
    <col min="3" max="3" width="30.7109375" style="950" customWidth="1"/>
    <col min="4" max="4" width="33.5703125" style="950" customWidth="1"/>
    <col min="5" max="5" width="28.42578125" style="878" customWidth="1"/>
    <col min="6" max="6" width="24" style="951" customWidth="1"/>
    <col min="7" max="7" width="32.7109375" style="878" customWidth="1"/>
    <col min="8" max="9" width="27.140625" style="878" customWidth="1"/>
    <col min="10" max="10" width="21.5703125" style="951" customWidth="1"/>
    <col min="11" max="11" width="75.7109375" style="952" customWidth="1"/>
    <col min="12" max="12" width="10.85546875" style="951" customWidth="1"/>
    <col min="13" max="13" width="8" style="953" customWidth="1"/>
    <col min="14" max="14" width="19.140625" style="951" customWidth="1"/>
    <col min="15" max="16" width="17.85546875" style="951" customWidth="1"/>
    <col min="17" max="17" width="83.5703125" style="878" customWidth="1"/>
    <col min="18" max="18" width="25.140625" style="878" customWidth="1"/>
    <col min="19" max="19" width="54.28515625" style="878" customWidth="1"/>
    <col min="20" max="20" width="42.28515625" style="878" customWidth="1"/>
    <col min="21" max="21" width="22.28515625" style="878" customWidth="1"/>
    <col min="22" max="22" width="26.5703125" style="878" customWidth="1"/>
    <col min="23" max="23" width="25.7109375" style="878" customWidth="1"/>
    <col min="24" max="24" width="22" style="878" customWidth="1"/>
    <col min="25" max="25" width="23.42578125" style="878" customWidth="1"/>
    <col min="26" max="26" width="29.7109375" style="878" customWidth="1"/>
    <col min="27" max="27" width="28.7109375" style="878" customWidth="1"/>
    <col min="28" max="28" width="35.140625" style="878" customWidth="1"/>
    <col min="29" max="29" width="16" style="878" customWidth="1"/>
    <col min="30" max="31" width="18.5703125" style="878" customWidth="1"/>
    <col min="32" max="32" width="21.85546875" style="878" customWidth="1"/>
    <col min="33" max="33" width="17.5703125" style="950" customWidth="1"/>
    <col min="34" max="34" width="14" style="878" customWidth="1"/>
    <col min="35" max="35" width="22.85546875" style="878" customWidth="1"/>
    <col min="36" max="36" width="23.140625" style="878" customWidth="1"/>
    <col min="37" max="37" width="17.42578125" style="951" customWidth="1"/>
    <col min="38" max="38" width="22.5703125" style="951" hidden="1" customWidth="1"/>
    <col min="39" max="39" width="12.85546875" style="951" customWidth="1"/>
    <col min="40" max="40" width="27.140625" style="878" customWidth="1"/>
    <col min="41" max="41" width="30.5703125" style="951" customWidth="1"/>
    <col min="42" max="42" width="36" style="878" customWidth="1"/>
    <col min="43" max="44" width="16.5703125" style="878" customWidth="1"/>
    <col min="45" max="45" width="23.42578125" style="878" customWidth="1"/>
    <col min="46" max="46" width="25.140625" style="878" customWidth="1"/>
    <col min="47" max="47" width="16.140625" style="878" customWidth="1"/>
    <col min="48" max="48" width="19.42578125" style="878" customWidth="1"/>
    <col min="49" max="49" width="23.140625" style="878" customWidth="1"/>
    <col min="50" max="50" width="25.28515625" style="878" customWidth="1"/>
    <col min="51" max="51" width="16.85546875" style="878" hidden="1" customWidth="1"/>
    <col min="52" max="52" width="14.85546875" style="878" hidden="1" customWidth="1"/>
    <col min="53" max="53" width="8.7109375" style="878" hidden="1" customWidth="1"/>
    <col min="54" max="54" width="8.5703125" style="878" hidden="1" customWidth="1"/>
    <col min="55" max="55" width="8.85546875" style="878" hidden="1" customWidth="1"/>
    <col min="56" max="56" width="24.140625" style="878" hidden="1" customWidth="1"/>
    <col min="57" max="57" width="24.42578125" style="878" hidden="1" customWidth="1"/>
    <col min="58" max="58" width="33.140625" style="878" hidden="1" customWidth="1"/>
    <col min="59" max="59" width="28.140625" style="878" hidden="1" customWidth="1"/>
    <col min="60" max="60" width="34.7109375" style="878" hidden="1" customWidth="1"/>
    <col min="61" max="61" width="21.7109375" style="878" hidden="1" customWidth="1"/>
    <col min="62" max="62" width="16.140625" style="878" hidden="1" customWidth="1"/>
    <col min="63" max="63" width="17.5703125" style="878" hidden="1" customWidth="1"/>
    <col min="64" max="67" width="11.42578125" style="570"/>
    <col min="68" max="68" width="27.42578125" style="570" customWidth="1"/>
    <col min="69" max="69" width="69.28515625" style="570" customWidth="1"/>
    <col min="70" max="16384" width="11.42578125" style="570"/>
  </cols>
  <sheetData>
    <row r="1" spans="1:69" ht="81.75" customHeight="1">
      <c r="A1" s="563"/>
      <c r="B1" s="564"/>
      <c r="C1" s="564"/>
      <c r="D1" s="564"/>
      <c r="E1" s="564"/>
      <c r="F1" s="565" t="s">
        <v>458</v>
      </c>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6"/>
      <c r="AU1" s="567"/>
      <c r="AV1" s="568"/>
      <c r="AW1" s="568"/>
      <c r="AX1" s="568"/>
      <c r="AY1" s="568"/>
      <c r="AZ1" s="568"/>
      <c r="BA1" s="568"/>
      <c r="BB1" s="568"/>
      <c r="BC1" s="568"/>
      <c r="BD1" s="568"/>
      <c r="BE1" s="568"/>
      <c r="BF1" s="568"/>
      <c r="BG1" s="569"/>
      <c r="BH1" s="569"/>
      <c r="BI1" s="569"/>
      <c r="BJ1" s="569"/>
      <c r="BK1" s="569"/>
    </row>
    <row r="2" spans="1:69" s="582" customFormat="1" ht="18.75" customHeight="1">
      <c r="A2" s="571" t="s">
        <v>68</v>
      </c>
      <c r="B2" s="572"/>
      <c r="C2" s="572"/>
      <c r="D2" s="572"/>
      <c r="E2" s="572"/>
      <c r="F2" s="572"/>
      <c r="G2" s="572"/>
      <c r="H2" s="572"/>
      <c r="I2" s="573"/>
      <c r="J2" s="572"/>
      <c r="K2" s="572"/>
      <c r="L2" s="572"/>
      <c r="M2" s="572"/>
      <c r="N2" s="572"/>
      <c r="O2" s="572"/>
      <c r="P2" s="574"/>
      <c r="Q2" s="574" t="s">
        <v>70</v>
      </c>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5"/>
      <c r="AU2" s="576"/>
      <c r="AV2" s="577"/>
      <c r="AW2" s="577"/>
      <c r="AX2" s="577"/>
      <c r="AY2" s="577"/>
      <c r="AZ2" s="577"/>
      <c r="BA2" s="577"/>
      <c r="BB2" s="577"/>
      <c r="BC2" s="577"/>
      <c r="BD2" s="577"/>
      <c r="BE2" s="577"/>
      <c r="BF2" s="578"/>
      <c r="BG2" s="579" t="s">
        <v>72</v>
      </c>
      <c r="BH2" s="580"/>
      <c r="BI2" s="580"/>
      <c r="BJ2" s="580"/>
      <c r="BK2" s="581"/>
    </row>
    <row r="3" spans="1:69" s="613" customFormat="1" ht="61.5" customHeight="1" thickBot="1">
      <c r="A3" s="583" t="s">
        <v>73</v>
      </c>
      <c r="B3" s="584" t="s">
        <v>459</v>
      </c>
      <c r="C3" s="585"/>
      <c r="D3" s="585"/>
      <c r="E3" s="586" t="s">
        <v>75</v>
      </c>
      <c r="F3" s="586" t="s">
        <v>76</v>
      </c>
      <c r="G3" s="586" t="s">
        <v>77</v>
      </c>
      <c r="H3" s="586" t="s">
        <v>78</v>
      </c>
      <c r="I3" s="586" t="s">
        <v>460</v>
      </c>
      <c r="J3" s="586" t="s">
        <v>79</v>
      </c>
      <c r="K3" s="587" t="s">
        <v>80</v>
      </c>
      <c r="L3" s="588"/>
      <c r="M3" s="589"/>
      <c r="N3" s="586" t="s">
        <v>81</v>
      </c>
      <c r="O3" s="587" t="s">
        <v>82</v>
      </c>
      <c r="P3" s="590" t="s">
        <v>83</v>
      </c>
      <c r="Q3" s="590" t="s">
        <v>84</v>
      </c>
      <c r="R3" s="591" t="s">
        <v>85</v>
      </c>
      <c r="S3" s="592" t="s">
        <v>86</v>
      </c>
      <c r="T3" s="593"/>
      <c r="U3" s="594"/>
      <c r="V3" s="595" t="s">
        <v>87</v>
      </c>
      <c r="W3" s="591" t="s">
        <v>88</v>
      </c>
      <c r="X3" s="596" t="s">
        <v>89</v>
      </c>
      <c r="Y3" s="596" t="s">
        <v>90</v>
      </c>
      <c r="Z3" s="596" t="s">
        <v>91</v>
      </c>
      <c r="AA3" s="596" t="s">
        <v>92</v>
      </c>
      <c r="AB3" s="597" t="s">
        <v>461</v>
      </c>
      <c r="AC3" s="598" t="s">
        <v>7</v>
      </c>
      <c r="AD3" s="598" t="s">
        <v>8</v>
      </c>
      <c r="AE3" s="598" t="s">
        <v>9</v>
      </c>
      <c r="AF3" s="590" t="s">
        <v>11</v>
      </c>
      <c r="AG3" s="590" t="s">
        <v>94</v>
      </c>
      <c r="AH3" s="599" t="s">
        <v>95</v>
      </c>
      <c r="AI3" s="590" t="s">
        <v>96</v>
      </c>
      <c r="AJ3" s="599" t="s">
        <v>97</v>
      </c>
      <c r="AK3" s="590" t="s">
        <v>98</v>
      </c>
      <c r="AL3" s="600"/>
      <c r="AM3" s="590" t="s">
        <v>99</v>
      </c>
      <c r="AN3" s="590" t="s">
        <v>100</v>
      </c>
      <c r="AO3" s="599" t="s">
        <v>101</v>
      </c>
      <c r="AP3" s="601" t="s">
        <v>102</v>
      </c>
      <c r="AQ3" s="602"/>
      <c r="AR3" s="602"/>
      <c r="AS3" s="602"/>
      <c r="AT3" s="603"/>
      <c r="AU3" s="604" t="s">
        <v>1</v>
      </c>
      <c r="AV3" s="604"/>
      <c r="AW3" s="604"/>
      <c r="AX3" s="605"/>
      <c r="AY3" s="606" t="s">
        <v>104</v>
      </c>
      <c r="AZ3" s="607"/>
      <c r="BA3" s="607"/>
      <c r="BB3" s="608"/>
      <c r="BC3" s="606" t="s">
        <v>462</v>
      </c>
      <c r="BD3" s="607"/>
      <c r="BE3" s="607"/>
      <c r="BF3" s="609"/>
      <c r="BG3" s="610" t="s">
        <v>105</v>
      </c>
      <c r="BH3" s="611" t="s">
        <v>106</v>
      </c>
      <c r="BI3" s="611" t="s">
        <v>107</v>
      </c>
      <c r="BJ3" s="611" t="s">
        <v>108</v>
      </c>
      <c r="BK3" s="612" t="s">
        <v>109</v>
      </c>
    </row>
    <row r="4" spans="1:69" s="613" customFormat="1" ht="42" customHeight="1">
      <c r="A4" s="614"/>
      <c r="B4" s="584" t="s">
        <v>74</v>
      </c>
      <c r="C4" s="584" t="s">
        <v>463</v>
      </c>
      <c r="D4" s="584" t="s">
        <v>464</v>
      </c>
      <c r="E4" s="615"/>
      <c r="F4" s="616"/>
      <c r="G4" s="616"/>
      <c r="H4" s="616"/>
      <c r="I4" s="616"/>
      <c r="J4" s="616"/>
      <c r="K4" s="617"/>
      <c r="L4" s="618"/>
      <c r="M4" s="619"/>
      <c r="N4" s="616"/>
      <c r="O4" s="620"/>
      <c r="P4" s="621"/>
      <c r="Q4" s="621"/>
      <c r="R4" s="622"/>
      <c r="S4" s="586" t="s">
        <v>110</v>
      </c>
      <c r="T4" s="586" t="s">
        <v>111</v>
      </c>
      <c r="U4" s="586" t="s">
        <v>112</v>
      </c>
      <c r="V4" s="623"/>
      <c r="W4" s="622"/>
      <c r="X4" s="616"/>
      <c r="Y4" s="616"/>
      <c r="Z4" s="616"/>
      <c r="AA4" s="616"/>
      <c r="AB4" s="624"/>
      <c r="AC4" s="625"/>
      <c r="AD4" s="625"/>
      <c r="AE4" s="625"/>
      <c r="AF4" s="621"/>
      <c r="AG4" s="621"/>
      <c r="AH4" s="626"/>
      <c r="AI4" s="621"/>
      <c r="AJ4" s="626"/>
      <c r="AK4" s="621"/>
      <c r="AL4" s="627"/>
      <c r="AM4" s="621"/>
      <c r="AN4" s="621"/>
      <c r="AO4" s="626"/>
      <c r="AP4" s="628" t="s">
        <v>465</v>
      </c>
      <c r="AQ4" s="590" t="s">
        <v>114</v>
      </c>
      <c r="AR4" s="590" t="s">
        <v>115</v>
      </c>
      <c r="AS4" s="590" t="s">
        <v>116</v>
      </c>
      <c r="AT4" s="629" t="s">
        <v>117</v>
      </c>
      <c r="AU4" s="630" t="s">
        <v>12</v>
      </c>
      <c r="AV4" s="631" t="s">
        <v>466</v>
      </c>
      <c r="AW4" s="631" t="s">
        <v>15</v>
      </c>
      <c r="AX4" s="631" t="s">
        <v>467</v>
      </c>
      <c r="AY4" s="631" t="s">
        <v>118</v>
      </c>
      <c r="AZ4" s="631" t="s">
        <v>119</v>
      </c>
      <c r="BA4" s="631" t="s">
        <v>120</v>
      </c>
      <c r="BB4" s="631" t="s">
        <v>107</v>
      </c>
      <c r="BC4" s="631" t="s">
        <v>118</v>
      </c>
      <c r="BD4" s="631" t="s">
        <v>119</v>
      </c>
      <c r="BE4" s="631" t="s">
        <v>120</v>
      </c>
      <c r="BF4" s="632" t="s">
        <v>107</v>
      </c>
      <c r="BG4" s="633"/>
      <c r="BH4" s="634"/>
      <c r="BI4" s="634"/>
      <c r="BJ4" s="634"/>
      <c r="BK4" s="635"/>
    </row>
    <row r="5" spans="1:69" s="582" customFormat="1" ht="94.5" customHeight="1">
      <c r="A5" s="636"/>
      <c r="B5" s="637"/>
      <c r="C5" s="638"/>
      <c r="D5" s="638"/>
      <c r="E5" s="639"/>
      <c r="F5" s="640"/>
      <c r="G5" s="640"/>
      <c r="H5" s="640"/>
      <c r="I5" s="640"/>
      <c r="J5" s="640"/>
      <c r="K5" s="641" t="s">
        <v>121</v>
      </c>
      <c r="L5" s="642" t="s">
        <v>122</v>
      </c>
      <c r="M5" s="643" t="s">
        <v>123</v>
      </c>
      <c r="N5" s="640"/>
      <c r="O5" s="644"/>
      <c r="P5" s="645"/>
      <c r="Q5" s="645"/>
      <c r="R5" s="646"/>
      <c r="S5" s="640"/>
      <c r="T5" s="640"/>
      <c r="U5" s="640"/>
      <c r="V5" s="647"/>
      <c r="W5" s="646"/>
      <c r="X5" s="640"/>
      <c r="Y5" s="640"/>
      <c r="Z5" s="640"/>
      <c r="AA5" s="640"/>
      <c r="AB5" s="648"/>
      <c r="AC5" s="649"/>
      <c r="AD5" s="649"/>
      <c r="AE5" s="649"/>
      <c r="AF5" s="645"/>
      <c r="AG5" s="645"/>
      <c r="AH5" s="650"/>
      <c r="AI5" s="645"/>
      <c r="AJ5" s="650"/>
      <c r="AK5" s="645"/>
      <c r="AL5" s="651"/>
      <c r="AM5" s="645"/>
      <c r="AN5" s="645"/>
      <c r="AO5" s="650"/>
      <c r="AP5" s="652"/>
      <c r="AQ5" s="645"/>
      <c r="AR5" s="645"/>
      <c r="AS5" s="645"/>
      <c r="AT5" s="653"/>
      <c r="AU5" s="654"/>
      <c r="AV5" s="655"/>
      <c r="AW5" s="655"/>
      <c r="AX5" s="655"/>
      <c r="AY5" s="655"/>
      <c r="AZ5" s="655"/>
      <c r="BA5" s="655"/>
      <c r="BB5" s="655"/>
      <c r="BC5" s="655"/>
      <c r="BD5" s="655"/>
      <c r="BE5" s="655"/>
      <c r="BF5" s="656"/>
      <c r="BG5" s="657"/>
      <c r="BH5" s="658"/>
      <c r="BI5" s="658"/>
      <c r="BJ5" s="658"/>
      <c r="BK5" s="659"/>
    </row>
    <row r="6" spans="1:69" ht="46.5" customHeight="1">
      <c r="A6" s="660">
        <v>1</v>
      </c>
      <c r="B6" s="661" t="s">
        <v>468</v>
      </c>
      <c r="C6" s="662" t="s">
        <v>469</v>
      </c>
      <c r="D6" s="662" t="s">
        <v>470</v>
      </c>
      <c r="E6" s="663" t="s">
        <v>471</v>
      </c>
      <c r="F6" s="663" t="s">
        <v>126</v>
      </c>
      <c r="G6" s="664" t="s">
        <v>472</v>
      </c>
      <c r="H6" s="663" t="s">
        <v>473</v>
      </c>
      <c r="I6" s="541" t="s">
        <v>474</v>
      </c>
      <c r="J6" s="542" t="s">
        <v>129</v>
      </c>
      <c r="K6" s="665" t="s">
        <v>130</v>
      </c>
      <c r="L6" s="105" t="s">
        <v>475</v>
      </c>
      <c r="M6" s="666">
        <f>COUNTIF(L6:L24,"Si")</f>
        <v>12</v>
      </c>
      <c r="N6" s="667" t="str">
        <f>+IF(AND(M6&lt;6,M6&gt;0),"Moderado",IF(AND(M6&lt;12,M6&gt;5),"Mayor",IF(AND(M6&lt;20,M6&gt;11),"Catastrófico","Responda las Preguntas de Impacto")))</f>
        <v>Catastrófico</v>
      </c>
      <c r="O6" s="668" t="str">
        <f>IF(AND(EXACT(J6,"Rara vez"),(EXACT(N6,"Moderado"))),"Moderado",IF(AND(EXACT(J6,"Rara vez"),(EXACT(N6,"Mayor"))),"Alto",IF(AND(EXACT(J6,"Rara vez"),(EXACT(N6,"Catastrófico"))),"Extremo",IF(AND(EXACT(J6,"Improbable"),(EXACT(N6,"Moderado"))),"Moderado",IF(AND(EXACT(J6,"Improbable"),(EXACT(N6,"Mayor"))),"Alto",IF(AND(EXACT(J6,"Improbable"),(EXACT(N6,"Catastrófico"))),"Extremo",IF(AND(EXACT(J6,"Posible"),(EXACT(N6,"Moderado"))),"Alto",IF(AND(EXACT(J6,"Posible"),(EXACT(N6,"Mayor"))),"Extremo",IF(AND(EXACT(J6,"Posible"),(EXACT(N6,"Catastrófico"))),"Extremo",IF(AND(EXACT(J6,"Probable"),(EXACT(N6,"Moderado"))),"Alto",IF(AND(EXACT(J6,"Probable"),(EXACT(N6,"Mayor"))),"Extremo",IF(AND(EXACT(J6,"Probable"),(EXACT(N6,"Catastrófico"))),"Extremo",IF(AND(EXACT(J6,"Casi Seguro"),(EXACT(N6,"Moderado"))),"Extremo",IF(AND(EXACT(J6,"Casi Seguro"),(EXACT(N6,"Mayor"))),"Extremo",IF(AND(EXACT(J6,"Casi Seguro"),(EXACT(N6,"Catastrófico"))),"Extremo","")))))))))))))))</f>
        <v>Extremo</v>
      </c>
      <c r="P6" s="542" t="s">
        <v>476</v>
      </c>
      <c r="Q6" s="669" t="s">
        <v>477</v>
      </c>
      <c r="R6" s="663" t="s">
        <v>133</v>
      </c>
      <c r="S6" s="670" t="s">
        <v>134</v>
      </c>
      <c r="T6" s="671" t="s">
        <v>135</v>
      </c>
      <c r="U6" s="670">
        <f>+IFERROR(VLOOKUP(T6,[3]DATOS!$E$2:$F$17,2,FALSE),"")</f>
        <v>15</v>
      </c>
      <c r="V6" s="672">
        <f>SUM(U6:U12)</f>
        <v>100</v>
      </c>
      <c r="W6" s="672" t="str">
        <f>+IF(AND(V6&lt;=100,V6&gt;=96),"Fuerte",IF(AND(V6&lt;=95,V6&gt;=86),"Moderado",IF(AND(V6&lt;=85,M6&gt;=0),"Débil"," ")))</f>
        <v>Fuerte</v>
      </c>
      <c r="X6" s="673" t="s">
        <v>136</v>
      </c>
      <c r="Y6" s="672" t="str">
        <f>IF(AND(EXACT(W6,"Fuerte"),(EXACT(X6,"Fuerte"))),"Fuerte",IF(AND(EXACT(W6,"Fuerte"),(EXACT(X6,"Moderado"))),"Moderado",IF(AND(EXACT(W6,"Fuerte"),(EXACT(X6,"Débil"))),"Débil",IF(AND(EXACT(W6,"Moderado"),(EXACT(X6,"Fuerte"))),"Moderado",IF(AND(EXACT(W6,"Moderado"),(EXACT(X6,"Moderado"))),"Moderado",IF(AND(EXACT(W6,"Moderado"),(EXACT(X6,"Débil"))),"Débil",IF(AND(EXACT(W6,"Débil"),(EXACT(X6,"Fuerte"))),"Débil",IF(AND(EXACT(W6,"Débil"),(EXACT(X6,"Moderado"))),"Débil",IF(AND(EXACT(W6,"Débil"),(EXACT(X6,"Débil"))),"Débil",)))))))))</f>
        <v>Fuerte</v>
      </c>
      <c r="Z6" s="672">
        <f>IF(Y6="Fuerte",100,IF(Y6="Moderado",50,IF(Y6="Débil",0)))</f>
        <v>100</v>
      </c>
      <c r="AA6" s="672">
        <f>AVERAGE(Z6:Z24)</f>
        <v>100</v>
      </c>
      <c r="AB6" s="674" t="s">
        <v>21</v>
      </c>
      <c r="AC6" s="674">
        <v>4</v>
      </c>
      <c r="AD6" s="674">
        <v>4</v>
      </c>
      <c r="AE6" s="674">
        <v>4</v>
      </c>
      <c r="AF6" s="541" t="s">
        <v>386</v>
      </c>
      <c r="AG6" s="529" t="s">
        <v>478</v>
      </c>
      <c r="AH6" s="675" t="str">
        <f>+IF(AA6=100,"Fuerte",IF(AND(AA6&lt;=99,AA6&gt;=50),"Moderado",IF(AA6&lt;50,"Débil"," ")))</f>
        <v>Fuerte</v>
      </c>
      <c r="AI6" s="530" t="s">
        <v>140</v>
      </c>
      <c r="AJ6" s="675" t="s">
        <v>141</v>
      </c>
      <c r="AK6" s="676" t="str">
        <f>IF(AND(OR(AJ6="Directamente",AJ6="Indirectamente",AJ6="No Disminuye"),(AH6="Fuerte"),(AI6="Directamente"),(OR(J6="Rara vez",J6="Improbable",J6="Posible"))),"Rara vez",IF(AND(OR(AJ6="Directamente",AJ6="Indirectamente",AJ6="No Disminuye"),(AH6="Fuerte"),(AI6="Directamente"),(J6="Probable")),"Improbable",IF(AND(OR(AJ6="Directamente",AJ6="Indirectamente",AJ6="No Disminuye"),(AH6="Fuerte"),(AI6="Directamente"),(J6="Casi Seguro")),"Posible",IF(AND(AJ6="Directamente",AI6="No disminuye",AH6="Fuerte"),J6,IF(AND(OR(AJ6="Directamente",AJ6="Indirectamente",AJ6="No Disminuye"),AH6="Moderado",AI6="Directamente",(OR(J6="Rara vez",J6="Improbable"))),"Rara vez",IF(AND(OR(AJ6="Directamente",AJ6="Indirectamente",AJ6="No Disminuye"),(AH6="Moderado"),(AI6="Directamente"),(J6="Posible")),"Improbable",IF(AND(OR(AJ6="Directamente",AJ6="Indirectamente",AJ6="No Disminuye"),(AH6="Moderado"),(AI6="Directamente"),(J6="Probable")),"Posible",IF(AND(OR(AJ6="Directamente",AJ6="Indirectamente",AJ6="No Disminuye"),(AH6="Moderado"),(AI6="Directamente"),(J6="Casi Seguro")),"Probable",IF(AND(AJ6="Directamente",AI6="No disminuye",AH6="Moderado"),J6,IF(AH6="Débil",J6," ESTA COMBINACION NO ESTÁ CONTEMPLADA EN LA METODOLOGÍA "))))))))))</f>
        <v>Rara vez</v>
      </c>
      <c r="AL6" s="676" t="str">
        <f>IF(AND(OR(AJ6="Directamente",AJ6="Indirectamente",AJ6="No Disminuye"),AH6="Moderado",AI6="Directamente",(OR(J6="Raro",J6="Improbable"))),"Raro",IF(AND(OR(AJ6="Directamente",AJ6="Indirectamente",AJ6="No Disminuye"),(AH6="Moderado"),(AI6="Directamente"),(J6="Posible")),"Improbable",IF(AND(OR(AJ6="Directamente",AJ6="Indirectamente",AJ6="No Disminuye"),(AH6="Moderado"),(AI6="Directamente"),(J6="Probable")),"Posible",IF(AND(OR(AJ6="Directamente",AJ6="Indirectamente",AJ6="No Disminuye"),(AH6="Moderado"),(AI6="Directamente"),(J6="Casi Seguro")),"Probable",IF(AND(AJ6="Directamente",AI6="No disminuye",AH6="Moderado"),J6," ")))))</f>
        <v xml:space="preserve"> </v>
      </c>
      <c r="AM6" s="676" t="str">
        <f>N6</f>
        <v>Catastrófico</v>
      </c>
      <c r="AN6" s="677" t="str">
        <f>IF(AND(EXACT(AK6,"Rara vez"),(EXACT(AM6,"Moderado"))),"Moderado",IF(AND(EXACT(AK6,"Rara vez"),(EXACT(AM6,"Mayor"))),"Alto",IF(AND(EXACT(AK6,"Rara vez"),(EXACT(AM6,"Catastrófico"))),"Extremo",IF(AND(EXACT(AK6,"Improbable"),(EXACT(AM6,"Moderado"))),"Moderado",IF(AND(EXACT(AK6,"Improbable"),(EXACT(AM6,"Mayor"))),"Alto",IF(AND(EXACT(AK6,"Improbable"),(EXACT(AM6,"Catastrófico"))),"Extremo",IF(AND(EXACT(AK6,"Posible"),(EXACT(AM6,"Moderado"))),"Alto",IF(AND(EXACT(AK6,"Posible"),(EXACT(AM6,"Mayor"))),"Extremo",IF(AND(EXACT(AK6,"Posible"),(EXACT(AM6,"Catastrófico"))),"Extremo",IF(AND(EXACT(AK6,"Probable"),(EXACT(AM6,"Moderado"))),"Alto",IF(AND(EXACT(AK6,"Probable"),(EXACT(AM6,"Mayor"))),"Extremo",IF(AND(EXACT(AK6,"Probable"),(EXACT(AM6,"Catastrófico"))),"Extremo",IF(AND(EXACT(AK6,"Casi Seguro"),(EXACT(AM6,"Moderado"))),"Extremo",IF(AND(EXACT(AK6,"Casi Seguro"),(EXACT(AM6,"Mayor"))),"Extremo",IF(AND(EXACT(AK6,"Casi Seguro"),(EXACT(AM6,"Catastrófico"))),"Extremo","")))))))))))))))</f>
        <v>Extremo</v>
      </c>
      <c r="AO6" s="542" t="s">
        <v>476</v>
      </c>
      <c r="AP6" s="678" t="s">
        <v>479</v>
      </c>
      <c r="AQ6" s="679">
        <v>44927</v>
      </c>
      <c r="AR6" s="679">
        <v>45291</v>
      </c>
      <c r="AS6" s="680" t="s">
        <v>480</v>
      </c>
      <c r="AT6" s="542" t="s">
        <v>481</v>
      </c>
      <c r="AU6" s="681"/>
      <c r="AV6" s="682"/>
      <c r="AW6" s="682"/>
      <c r="AX6" s="682"/>
      <c r="AY6" s="683"/>
      <c r="AZ6" s="683"/>
      <c r="BA6" s="683"/>
      <c r="BB6" s="683"/>
      <c r="BC6" s="683"/>
      <c r="BD6" s="683"/>
      <c r="BE6" s="683"/>
      <c r="BF6" s="684"/>
      <c r="BG6" s="685"/>
      <c r="BH6" s="686"/>
      <c r="BI6" s="686"/>
      <c r="BJ6" s="686"/>
      <c r="BK6" s="687"/>
      <c r="BP6" s="688" t="s">
        <v>482</v>
      </c>
      <c r="BQ6" s="689"/>
    </row>
    <row r="7" spans="1:69" ht="30" customHeight="1">
      <c r="A7" s="690"/>
      <c r="B7" s="691"/>
      <c r="C7" s="692"/>
      <c r="D7" s="692"/>
      <c r="E7" s="693"/>
      <c r="F7" s="693"/>
      <c r="G7" s="694"/>
      <c r="H7" s="693"/>
      <c r="I7" s="541"/>
      <c r="J7" s="695"/>
      <c r="K7" s="696" t="s">
        <v>145</v>
      </c>
      <c r="L7" s="697" t="s">
        <v>475</v>
      </c>
      <c r="M7" s="698"/>
      <c r="N7" s="699"/>
      <c r="O7" s="700"/>
      <c r="P7" s="695"/>
      <c r="Q7" s="701"/>
      <c r="R7" s="693"/>
      <c r="S7" s="702" t="s">
        <v>146</v>
      </c>
      <c r="T7" s="703" t="s">
        <v>147</v>
      </c>
      <c r="U7" s="702">
        <f>+IFERROR(VLOOKUP(T7,[3]DATOS!$E$2:$F$17,2,FALSE),"")</f>
        <v>15</v>
      </c>
      <c r="V7" s="704"/>
      <c r="W7" s="704"/>
      <c r="X7" s="705"/>
      <c r="Y7" s="704"/>
      <c r="Z7" s="704"/>
      <c r="AA7" s="704"/>
      <c r="AB7" s="674"/>
      <c r="AC7" s="674"/>
      <c r="AD7" s="674"/>
      <c r="AE7" s="674"/>
      <c r="AF7" s="541"/>
      <c r="AG7" s="529"/>
      <c r="AH7" s="706"/>
      <c r="AI7" s="707"/>
      <c r="AJ7" s="706"/>
      <c r="AK7" s="708"/>
      <c r="AL7" s="708"/>
      <c r="AM7" s="708"/>
      <c r="AN7" s="709"/>
      <c r="AO7" s="695"/>
      <c r="AP7" s="678"/>
      <c r="AQ7" s="710"/>
      <c r="AR7" s="710"/>
      <c r="AS7" s="711"/>
      <c r="AT7" s="695"/>
      <c r="AU7" s="712"/>
      <c r="AV7" s="712"/>
      <c r="AW7" s="712"/>
      <c r="AX7" s="712"/>
      <c r="AY7" s="713"/>
      <c r="AZ7" s="713"/>
      <c r="BA7" s="713"/>
      <c r="BB7" s="713"/>
      <c r="BC7" s="713"/>
      <c r="BD7" s="713"/>
      <c r="BE7" s="713"/>
      <c r="BF7" s="714"/>
      <c r="BG7" s="715"/>
      <c r="BH7" s="716"/>
      <c r="BI7" s="716"/>
      <c r="BJ7" s="716"/>
      <c r="BK7" s="717"/>
      <c r="BP7" s="718" t="s">
        <v>483</v>
      </c>
      <c r="BQ7" s="719" t="s">
        <v>484</v>
      </c>
    </row>
    <row r="8" spans="1:69" ht="30" customHeight="1">
      <c r="A8" s="690"/>
      <c r="B8" s="691"/>
      <c r="C8" s="692"/>
      <c r="D8" s="692"/>
      <c r="E8" s="693"/>
      <c r="F8" s="693"/>
      <c r="G8" s="694"/>
      <c r="H8" s="693"/>
      <c r="I8" s="541"/>
      <c r="J8" s="695"/>
      <c r="K8" s="696" t="s">
        <v>148</v>
      </c>
      <c r="L8" s="697" t="s">
        <v>485</v>
      </c>
      <c r="M8" s="698"/>
      <c r="N8" s="699"/>
      <c r="O8" s="700"/>
      <c r="P8" s="695"/>
      <c r="Q8" s="701"/>
      <c r="R8" s="693"/>
      <c r="S8" s="702" t="s">
        <v>149</v>
      </c>
      <c r="T8" s="703" t="s">
        <v>150</v>
      </c>
      <c r="U8" s="702">
        <f>+IFERROR(VLOOKUP(T8,[3]DATOS!$E$2:$F$17,2,FALSE),"")</f>
        <v>15</v>
      </c>
      <c r="V8" s="704"/>
      <c r="W8" s="704"/>
      <c r="X8" s="705"/>
      <c r="Y8" s="704"/>
      <c r="Z8" s="704"/>
      <c r="AA8" s="704"/>
      <c r="AB8" s="674"/>
      <c r="AC8" s="674"/>
      <c r="AD8" s="674"/>
      <c r="AE8" s="674"/>
      <c r="AF8" s="541"/>
      <c r="AG8" s="529"/>
      <c r="AH8" s="706"/>
      <c r="AI8" s="707"/>
      <c r="AJ8" s="706"/>
      <c r="AK8" s="708"/>
      <c r="AL8" s="708"/>
      <c r="AM8" s="708"/>
      <c r="AN8" s="709"/>
      <c r="AO8" s="695"/>
      <c r="AP8" s="678"/>
      <c r="AQ8" s="710"/>
      <c r="AR8" s="710"/>
      <c r="AS8" s="711"/>
      <c r="AT8" s="695"/>
      <c r="AU8" s="712"/>
      <c r="AV8" s="712"/>
      <c r="AW8" s="712"/>
      <c r="AX8" s="712"/>
      <c r="AY8" s="713"/>
      <c r="AZ8" s="713"/>
      <c r="BA8" s="713"/>
      <c r="BB8" s="713"/>
      <c r="BC8" s="713"/>
      <c r="BD8" s="713"/>
      <c r="BE8" s="713"/>
      <c r="BF8" s="714"/>
      <c r="BG8" s="715"/>
      <c r="BH8" s="716"/>
      <c r="BI8" s="716"/>
      <c r="BJ8" s="716"/>
      <c r="BK8" s="717"/>
      <c r="BP8" s="720"/>
      <c r="BQ8" s="719" t="s">
        <v>486</v>
      </c>
    </row>
    <row r="9" spans="1:69" ht="30" customHeight="1">
      <c r="A9" s="690"/>
      <c r="B9" s="691"/>
      <c r="C9" s="692"/>
      <c r="D9" s="692"/>
      <c r="E9" s="693"/>
      <c r="F9" s="693"/>
      <c r="G9" s="694"/>
      <c r="H9" s="693"/>
      <c r="I9" s="541"/>
      <c r="J9" s="695"/>
      <c r="K9" s="696" t="s">
        <v>151</v>
      </c>
      <c r="L9" s="697" t="s">
        <v>485</v>
      </c>
      <c r="M9" s="698"/>
      <c r="N9" s="699"/>
      <c r="O9" s="700"/>
      <c r="P9" s="695"/>
      <c r="Q9" s="701"/>
      <c r="R9" s="693"/>
      <c r="S9" s="702" t="s">
        <v>153</v>
      </c>
      <c r="T9" s="703" t="s">
        <v>154</v>
      </c>
      <c r="U9" s="702">
        <f>+IFERROR(VLOOKUP(T9,[3]DATOS!$E$2:$F$17,2,FALSE),"")</f>
        <v>15</v>
      </c>
      <c r="V9" s="704"/>
      <c r="W9" s="704"/>
      <c r="X9" s="705"/>
      <c r="Y9" s="704"/>
      <c r="Z9" s="704"/>
      <c r="AA9" s="704"/>
      <c r="AB9" s="674"/>
      <c r="AC9" s="674"/>
      <c r="AD9" s="674"/>
      <c r="AE9" s="674"/>
      <c r="AF9" s="541"/>
      <c r="AG9" s="529"/>
      <c r="AH9" s="706"/>
      <c r="AI9" s="707"/>
      <c r="AJ9" s="706"/>
      <c r="AK9" s="708"/>
      <c r="AL9" s="708"/>
      <c r="AM9" s="708"/>
      <c r="AN9" s="709"/>
      <c r="AO9" s="695"/>
      <c r="AP9" s="678"/>
      <c r="AQ9" s="710"/>
      <c r="AR9" s="710"/>
      <c r="AS9" s="711"/>
      <c r="AT9" s="695"/>
      <c r="AU9" s="712"/>
      <c r="AV9" s="712"/>
      <c r="AW9" s="712"/>
      <c r="AX9" s="712"/>
      <c r="AY9" s="713"/>
      <c r="AZ9" s="713"/>
      <c r="BA9" s="713"/>
      <c r="BB9" s="713"/>
      <c r="BC9" s="713"/>
      <c r="BD9" s="713"/>
      <c r="BE9" s="713"/>
      <c r="BF9" s="714"/>
      <c r="BG9" s="715"/>
      <c r="BH9" s="716"/>
      <c r="BI9" s="716"/>
      <c r="BJ9" s="716"/>
      <c r="BK9" s="717"/>
      <c r="BP9" s="720"/>
      <c r="BQ9" s="719" t="s">
        <v>487</v>
      </c>
    </row>
    <row r="10" spans="1:69" ht="30" customHeight="1">
      <c r="A10" s="690"/>
      <c r="B10" s="691"/>
      <c r="C10" s="692"/>
      <c r="D10" s="692"/>
      <c r="E10" s="693"/>
      <c r="F10" s="693"/>
      <c r="G10" s="694"/>
      <c r="H10" s="693"/>
      <c r="I10" s="541"/>
      <c r="J10" s="695"/>
      <c r="K10" s="696" t="s">
        <v>155</v>
      </c>
      <c r="L10" s="697" t="s">
        <v>475</v>
      </c>
      <c r="M10" s="698"/>
      <c r="N10" s="699"/>
      <c r="O10" s="700"/>
      <c r="P10" s="695"/>
      <c r="Q10" s="701"/>
      <c r="R10" s="693"/>
      <c r="S10" s="702" t="s">
        <v>156</v>
      </c>
      <c r="T10" s="703" t="s">
        <v>157</v>
      </c>
      <c r="U10" s="702">
        <f>+IFERROR(VLOOKUP(T10,[3]DATOS!$E$2:$F$17,2,FALSE),"")</f>
        <v>15</v>
      </c>
      <c r="V10" s="704"/>
      <c r="W10" s="704"/>
      <c r="X10" s="705"/>
      <c r="Y10" s="704"/>
      <c r="Z10" s="704"/>
      <c r="AA10" s="704"/>
      <c r="AB10" s="674"/>
      <c r="AC10" s="674"/>
      <c r="AD10" s="674"/>
      <c r="AE10" s="674"/>
      <c r="AF10" s="541"/>
      <c r="AG10" s="529"/>
      <c r="AH10" s="706"/>
      <c r="AI10" s="707"/>
      <c r="AJ10" s="706"/>
      <c r="AK10" s="708"/>
      <c r="AL10" s="708"/>
      <c r="AM10" s="708"/>
      <c r="AN10" s="709"/>
      <c r="AO10" s="695"/>
      <c r="AP10" s="678"/>
      <c r="AQ10" s="710"/>
      <c r="AR10" s="710"/>
      <c r="AS10" s="711"/>
      <c r="AT10" s="695"/>
      <c r="AU10" s="712"/>
      <c r="AV10" s="712"/>
      <c r="AW10" s="712"/>
      <c r="AX10" s="712"/>
      <c r="AY10" s="713"/>
      <c r="AZ10" s="713"/>
      <c r="BA10" s="713"/>
      <c r="BB10" s="713"/>
      <c r="BC10" s="713"/>
      <c r="BD10" s="713"/>
      <c r="BE10" s="713"/>
      <c r="BF10" s="714"/>
      <c r="BG10" s="715"/>
      <c r="BH10" s="716"/>
      <c r="BI10" s="716"/>
      <c r="BJ10" s="716"/>
      <c r="BK10" s="717"/>
      <c r="BP10" s="720"/>
      <c r="BQ10" s="719" t="s">
        <v>488</v>
      </c>
    </row>
    <row r="11" spans="1:69" ht="42" customHeight="1">
      <c r="A11" s="690"/>
      <c r="B11" s="691"/>
      <c r="C11" s="692"/>
      <c r="D11" s="692"/>
      <c r="E11" s="693"/>
      <c r="F11" s="693"/>
      <c r="G11" s="694"/>
      <c r="H11" s="693"/>
      <c r="I11" s="541"/>
      <c r="J11" s="695"/>
      <c r="K11" s="696" t="s">
        <v>158</v>
      </c>
      <c r="L11" s="697" t="s">
        <v>475</v>
      </c>
      <c r="M11" s="698"/>
      <c r="N11" s="699"/>
      <c r="O11" s="700"/>
      <c r="P11" s="695"/>
      <c r="Q11" s="701"/>
      <c r="R11" s="693"/>
      <c r="S11" s="702" t="s">
        <v>159</v>
      </c>
      <c r="T11" s="703" t="s">
        <v>160</v>
      </c>
      <c r="U11" s="702">
        <f>+IFERROR(VLOOKUP(T11,[3]DATOS!$E$2:$F$17,2,FALSE),"")</f>
        <v>15</v>
      </c>
      <c r="V11" s="704"/>
      <c r="W11" s="704"/>
      <c r="X11" s="705"/>
      <c r="Y11" s="704"/>
      <c r="Z11" s="704"/>
      <c r="AA11" s="704"/>
      <c r="AB11" s="674"/>
      <c r="AC11" s="674"/>
      <c r="AD11" s="674"/>
      <c r="AE11" s="674"/>
      <c r="AF11" s="541"/>
      <c r="AG11" s="529"/>
      <c r="AH11" s="706"/>
      <c r="AI11" s="707"/>
      <c r="AJ11" s="706"/>
      <c r="AK11" s="708"/>
      <c r="AL11" s="708"/>
      <c r="AM11" s="708"/>
      <c r="AN11" s="709"/>
      <c r="AO11" s="695"/>
      <c r="AP11" s="678"/>
      <c r="AQ11" s="710"/>
      <c r="AR11" s="710"/>
      <c r="AS11" s="711"/>
      <c r="AT11" s="695"/>
      <c r="AU11" s="712"/>
      <c r="AV11" s="712"/>
      <c r="AW11" s="712"/>
      <c r="AX11" s="712"/>
      <c r="AY11" s="713"/>
      <c r="AZ11" s="713"/>
      <c r="BA11" s="713"/>
      <c r="BB11" s="713"/>
      <c r="BC11" s="713"/>
      <c r="BD11" s="713"/>
      <c r="BE11" s="713"/>
      <c r="BF11" s="714"/>
      <c r="BG11" s="715"/>
      <c r="BH11" s="716"/>
      <c r="BI11" s="716"/>
      <c r="BJ11" s="716"/>
      <c r="BK11" s="717"/>
      <c r="BP11" s="720"/>
      <c r="BQ11" s="719" t="s">
        <v>489</v>
      </c>
    </row>
    <row r="12" spans="1:69" ht="54" customHeight="1">
      <c r="A12" s="690"/>
      <c r="B12" s="691"/>
      <c r="C12" s="692"/>
      <c r="D12" s="692"/>
      <c r="E12" s="693"/>
      <c r="F12" s="693"/>
      <c r="G12" s="694"/>
      <c r="H12" s="693"/>
      <c r="I12" s="541"/>
      <c r="J12" s="695"/>
      <c r="K12" s="696" t="s">
        <v>161</v>
      </c>
      <c r="L12" s="697" t="s">
        <v>475</v>
      </c>
      <c r="M12" s="698"/>
      <c r="N12" s="699"/>
      <c r="O12" s="700"/>
      <c r="P12" s="695"/>
      <c r="Q12" s="701"/>
      <c r="R12" s="693"/>
      <c r="S12" s="702" t="s">
        <v>162</v>
      </c>
      <c r="T12" s="703" t="s">
        <v>163</v>
      </c>
      <c r="U12" s="702">
        <f>+IFERROR(VLOOKUP(T12,[3]DATOS!$E$2:$F$17,2,FALSE),"")</f>
        <v>10</v>
      </c>
      <c r="V12" s="704"/>
      <c r="W12" s="704"/>
      <c r="X12" s="705"/>
      <c r="Y12" s="704"/>
      <c r="Z12" s="704"/>
      <c r="AA12" s="704"/>
      <c r="AB12" s="674"/>
      <c r="AC12" s="674"/>
      <c r="AD12" s="674"/>
      <c r="AE12" s="674"/>
      <c r="AF12" s="541"/>
      <c r="AG12" s="529"/>
      <c r="AH12" s="706"/>
      <c r="AI12" s="707"/>
      <c r="AJ12" s="706"/>
      <c r="AK12" s="708"/>
      <c r="AL12" s="708"/>
      <c r="AM12" s="708"/>
      <c r="AN12" s="709"/>
      <c r="AO12" s="695"/>
      <c r="AP12" s="678"/>
      <c r="AQ12" s="710"/>
      <c r="AR12" s="710"/>
      <c r="AS12" s="711"/>
      <c r="AT12" s="695"/>
      <c r="AU12" s="712"/>
      <c r="AV12" s="712"/>
      <c r="AW12" s="712"/>
      <c r="AX12" s="712"/>
      <c r="AY12" s="713"/>
      <c r="AZ12" s="713"/>
      <c r="BA12" s="713"/>
      <c r="BB12" s="713"/>
      <c r="BC12" s="713"/>
      <c r="BD12" s="713"/>
      <c r="BE12" s="713"/>
      <c r="BF12" s="714"/>
      <c r="BG12" s="715"/>
      <c r="BH12" s="716"/>
      <c r="BI12" s="716"/>
      <c r="BJ12" s="716"/>
      <c r="BK12" s="717"/>
      <c r="BP12" s="721"/>
      <c r="BQ12" s="719" t="s">
        <v>490</v>
      </c>
    </row>
    <row r="13" spans="1:69" ht="44.25" customHeight="1">
      <c r="A13" s="690"/>
      <c r="B13" s="691"/>
      <c r="C13" s="692"/>
      <c r="D13" s="692"/>
      <c r="E13" s="693"/>
      <c r="F13" s="693"/>
      <c r="G13" s="694"/>
      <c r="H13" s="693"/>
      <c r="I13" s="541"/>
      <c r="J13" s="695"/>
      <c r="K13" s="696" t="s">
        <v>164</v>
      </c>
      <c r="L13" s="697" t="s">
        <v>485</v>
      </c>
      <c r="M13" s="698"/>
      <c r="N13" s="699"/>
      <c r="O13" s="700"/>
      <c r="P13" s="695"/>
      <c r="Q13" s="701"/>
      <c r="R13" s="693"/>
      <c r="S13" s="704"/>
      <c r="T13" s="705"/>
      <c r="U13" s="704"/>
      <c r="V13" s="704"/>
      <c r="W13" s="704"/>
      <c r="X13" s="705"/>
      <c r="Y13" s="704"/>
      <c r="Z13" s="704"/>
      <c r="AA13" s="704"/>
      <c r="AB13" s="674"/>
      <c r="AC13" s="674"/>
      <c r="AD13" s="674"/>
      <c r="AE13" s="674"/>
      <c r="AF13" s="541"/>
      <c r="AG13" s="529"/>
      <c r="AH13" s="706"/>
      <c r="AI13" s="707"/>
      <c r="AJ13" s="706"/>
      <c r="AK13" s="708"/>
      <c r="AL13" s="708"/>
      <c r="AM13" s="708"/>
      <c r="AN13" s="709"/>
      <c r="AO13" s="695"/>
      <c r="AP13" s="678"/>
      <c r="AQ13" s="710"/>
      <c r="AR13" s="710"/>
      <c r="AS13" s="711"/>
      <c r="AT13" s="695"/>
      <c r="AU13" s="712"/>
      <c r="AV13" s="712"/>
      <c r="AW13" s="712"/>
      <c r="AX13" s="712"/>
      <c r="AY13" s="660"/>
      <c r="AZ13" s="660"/>
      <c r="BA13" s="660"/>
      <c r="BB13" s="660"/>
      <c r="BC13" s="660"/>
      <c r="BD13" s="660"/>
      <c r="BE13" s="660"/>
      <c r="BF13" s="722"/>
      <c r="BG13" s="723"/>
      <c r="BH13" s="724"/>
      <c r="BI13" s="724"/>
      <c r="BJ13" s="724"/>
      <c r="BK13" s="725"/>
      <c r="BP13" s="718" t="s">
        <v>491</v>
      </c>
      <c r="BQ13" s="726" t="s">
        <v>492</v>
      </c>
    </row>
    <row r="14" spans="1:69" ht="44.25" customHeight="1">
      <c r="A14" s="690"/>
      <c r="B14" s="691"/>
      <c r="C14" s="727"/>
      <c r="D14" s="727"/>
      <c r="E14" s="693"/>
      <c r="F14" s="693"/>
      <c r="G14" s="694"/>
      <c r="H14" s="693"/>
      <c r="I14" s="541"/>
      <c r="J14" s="695"/>
      <c r="K14" s="696" t="s">
        <v>165</v>
      </c>
      <c r="L14" s="697" t="s">
        <v>475</v>
      </c>
      <c r="M14" s="698"/>
      <c r="N14" s="699"/>
      <c r="O14" s="700"/>
      <c r="P14" s="695"/>
      <c r="Q14" s="701"/>
      <c r="R14" s="693"/>
      <c r="S14" s="704"/>
      <c r="T14" s="705"/>
      <c r="U14" s="704"/>
      <c r="V14" s="704"/>
      <c r="W14" s="704"/>
      <c r="X14" s="705"/>
      <c r="Y14" s="704"/>
      <c r="Z14" s="704"/>
      <c r="AA14" s="704"/>
      <c r="AB14" s="674"/>
      <c r="AC14" s="674"/>
      <c r="AD14" s="674"/>
      <c r="AE14" s="674"/>
      <c r="AF14" s="541"/>
      <c r="AG14" s="529"/>
      <c r="AH14" s="706"/>
      <c r="AI14" s="707"/>
      <c r="AJ14" s="706"/>
      <c r="AK14" s="708"/>
      <c r="AL14" s="708"/>
      <c r="AM14" s="708"/>
      <c r="AN14" s="709"/>
      <c r="AO14" s="695"/>
      <c r="AP14" s="678"/>
      <c r="AQ14" s="710"/>
      <c r="AR14" s="710"/>
      <c r="AS14" s="711"/>
      <c r="AT14" s="695"/>
      <c r="AU14" s="712"/>
      <c r="AV14" s="712"/>
      <c r="AW14" s="712"/>
      <c r="AX14" s="712"/>
      <c r="AY14" s="690"/>
      <c r="AZ14" s="690"/>
      <c r="BA14" s="690"/>
      <c r="BB14" s="690"/>
      <c r="BC14" s="690"/>
      <c r="BD14" s="690"/>
      <c r="BE14" s="690"/>
      <c r="BF14" s="728"/>
      <c r="BG14" s="729"/>
      <c r="BH14" s="730"/>
      <c r="BI14" s="730"/>
      <c r="BJ14" s="730"/>
      <c r="BK14" s="731"/>
      <c r="BP14" s="720"/>
      <c r="BQ14" s="726" t="s">
        <v>493</v>
      </c>
    </row>
    <row r="15" spans="1:69" ht="44.25" customHeight="1">
      <c r="A15" s="690"/>
      <c r="B15" s="691"/>
      <c r="C15" s="662" t="s">
        <v>494</v>
      </c>
      <c r="D15" s="662" t="s">
        <v>495</v>
      </c>
      <c r="E15" s="693"/>
      <c r="F15" s="693"/>
      <c r="G15" s="694"/>
      <c r="H15" s="693"/>
      <c r="I15" s="541"/>
      <c r="J15" s="695"/>
      <c r="K15" s="696" t="s">
        <v>166</v>
      </c>
      <c r="L15" s="697" t="s">
        <v>475</v>
      </c>
      <c r="M15" s="698"/>
      <c r="N15" s="699"/>
      <c r="O15" s="700"/>
      <c r="P15" s="695"/>
      <c r="Q15" s="701"/>
      <c r="R15" s="693"/>
      <c r="S15" s="704"/>
      <c r="T15" s="705"/>
      <c r="U15" s="704"/>
      <c r="V15" s="704"/>
      <c r="W15" s="704"/>
      <c r="X15" s="705"/>
      <c r="Y15" s="704"/>
      <c r="Z15" s="704"/>
      <c r="AA15" s="704"/>
      <c r="AB15" s="674"/>
      <c r="AC15" s="674"/>
      <c r="AD15" s="674"/>
      <c r="AE15" s="674"/>
      <c r="AF15" s="541"/>
      <c r="AG15" s="529"/>
      <c r="AH15" s="706"/>
      <c r="AI15" s="707"/>
      <c r="AJ15" s="706"/>
      <c r="AK15" s="708"/>
      <c r="AL15" s="708"/>
      <c r="AM15" s="708"/>
      <c r="AN15" s="709"/>
      <c r="AO15" s="695"/>
      <c r="AP15" s="678"/>
      <c r="AQ15" s="710"/>
      <c r="AR15" s="710"/>
      <c r="AS15" s="711"/>
      <c r="AT15" s="695"/>
      <c r="AU15" s="712"/>
      <c r="AV15" s="712"/>
      <c r="AW15" s="712"/>
      <c r="AX15" s="712"/>
      <c r="AY15" s="690"/>
      <c r="AZ15" s="690"/>
      <c r="BA15" s="690"/>
      <c r="BB15" s="690"/>
      <c r="BC15" s="690"/>
      <c r="BD15" s="690"/>
      <c r="BE15" s="690"/>
      <c r="BF15" s="728"/>
      <c r="BG15" s="729"/>
      <c r="BH15" s="730"/>
      <c r="BI15" s="730"/>
      <c r="BJ15" s="730"/>
      <c r="BK15" s="731"/>
      <c r="BP15" s="720"/>
      <c r="BQ15" s="726" t="s">
        <v>496</v>
      </c>
    </row>
    <row r="16" spans="1:69" ht="44.25" customHeight="1">
      <c r="A16" s="690"/>
      <c r="B16" s="691"/>
      <c r="C16" s="692"/>
      <c r="D16" s="692"/>
      <c r="E16" s="693"/>
      <c r="F16" s="693"/>
      <c r="G16" s="732"/>
      <c r="H16" s="693"/>
      <c r="I16" s="541"/>
      <c r="J16" s="695"/>
      <c r="K16" s="696" t="s">
        <v>167</v>
      </c>
      <c r="L16" s="697" t="s">
        <v>475</v>
      </c>
      <c r="M16" s="698"/>
      <c r="N16" s="699"/>
      <c r="O16" s="700"/>
      <c r="P16" s="695"/>
      <c r="Q16" s="701"/>
      <c r="R16" s="693"/>
      <c r="S16" s="704"/>
      <c r="T16" s="705"/>
      <c r="U16" s="704"/>
      <c r="V16" s="704"/>
      <c r="W16" s="704"/>
      <c r="X16" s="705"/>
      <c r="Y16" s="704"/>
      <c r="Z16" s="704"/>
      <c r="AA16" s="704"/>
      <c r="AB16" s="733"/>
      <c r="AC16" s="733"/>
      <c r="AD16" s="733"/>
      <c r="AE16" s="733"/>
      <c r="AF16" s="542"/>
      <c r="AG16" s="530"/>
      <c r="AH16" s="706"/>
      <c r="AI16" s="707"/>
      <c r="AJ16" s="706"/>
      <c r="AK16" s="708"/>
      <c r="AL16" s="708"/>
      <c r="AM16" s="708"/>
      <c r="AN16" s="709"/>
      <c r="AO16" s="695"/>
      <c r="AP16" s="734"/>
      <c r="AQ16" s="710"/>
      <c r="AR16" s="710"/>
      <c r="AS16" s="711"/>
      <c r="AT16" s="695"/>
      <c r="AU16" s="712"/>
      <c r="AV16" s="712"/>
      <c r="AW16" s="712"/>
      <c r="AX16" s="712"/>
      <c r="AY16" s="690"/>
      <c r="AZ16" s="690"/>
      <c r="BA16" s="690"/>
      <c r="BB16" s="690"/>
      <c r="BC16" s="690"/>
      <c r="BD16" s="690"/>
      <c r="BE16" s="690"/>
      <c r="BF16" s="728"/>
      <c r="BG16" s="729"/>
      <c r="BH16" s="730"/>
      <c r="BI16" s="730"/>
      <c r="BJ16" s="730"/>
      <c r="BK16" s="731"/>
      <c r="BP16" s="720"/>
      <c r="BQ16" s="726" t="s">
        <v>497</v>
      </c>
    </row>
    <row r="17" spans="1:69" ht="40.5" customHeight="1">
      <c r="A17" s="690"/>
      <c r="B17" s="691"/>
      <c r="C17" s="692"/>
      <c r="D17" s="692"/>
      <c r="E17" s="693"/>
      <c r="F17" s="693"/>
      <c r="G17" s="735" t="s">
        <v>498</v>
      </c>
      <c r="H17" s="693"/>
      <c r="I17" s="541"/>
      <c r="J17" s="695"/>
      <c r="K17" s="696" t="s">
        <v>168</v>
      </c>
      <c r="L17" s="697" t="s">
        <v>475</v>
      </c>
      <c r="M17" s="698"/>
      <c r="N17" s="699"/>
      <c r="O17" s="700"/>
      <c r="P17" s="695"/>
      <c r="Q17" s="701" t="s">
        <v>499</v>
      </c>
      <c r="R17" s="693"/>
      <c r="S17" s="736"/>
      <c r="T17" s="736"/>
      <c r="U17" s="736"/>
      <c r="V17" s="704"/>
      <c r="W17" s="704"/>
      <c r="X17" s="705"/>
      <c r="Y17" s="704"/>
      <c r="Z17" s="704"/>
      <c r="AA17" s="704"/>
      <c r="AB17" s="737"/>
      <c r="AC17" s="540"/>
      <c r="AD17" s="540"/>
      <c r="AE17" s="540"/>
      <c r="AF17" s="540"/>
      <c r="AG17" s="528"/>
      <c r="AH17" s="706"/>
      <c r="AI17" s="707"/>
      <c r="AJ17" s="706"/>
      <c r="AK17" s="708"/>
      <c r="AL17" s="708"/>
      <c r="AM17" s="708"/>
      <c r="AN17" s="709"/>
      <c r="AO17" s="695"/>
      <c r="AP17" s="738" t="s">
        <v>500</v>
      </c>
      <c r="AQ17" s="710"/>
      <c r="AR17" s="710"/>
      <c r="AS17" s="711"/>
      <c r="AT17" s="695" t="s">
        <v>501</v>
      </c>
      <c r="AU17" s="712"/>
      <c r="AV17" s="712"/>
      <c r="AW17" s="712"/>
      <c r="AX17" s="712"/>
      <c r="AY17" s="690"/>
      <c r="AZ17" s="690"/>
      <c r="BA17" s="690"/>
      <c r="BB17" s="690"/>
      <c r="BC17" s="690"/>
      <c r="BD17" s="690"/>
      <c r="BE17" s="690"/>
      <c r="BF17" s="728"/>
      <c r="BG17" s="729"/>
      <c r="BH17" s="730"/>
      <c r="BI17" s="730"/>
      <c r="BJ17" s="730"/>
      <c r="BK17" s="731"/>
      <c r="BP17" s="720"/>
      <c r="BQ17" s="726" t="s">
        <v>502</v>
      </c>
    </row>
    <row r="18" spans="1:69" ht="42" customHeight="1">
      <c r="A18" s="690"/>
      <c r="B18" s="691"/>
      <c r="C18" s="692"/>
      <c r="D18" s="692"/>
      <c r="E18" s="693"/>
      <c r="F18" s="693"/>
      <c r="G18" s="735"/>
      <c r="H18" s="693"/>
      <c r="I18" s="541"/>
      <c r="J18" s="695"/>
      <c r="K18" s="739" t="s">
        <v>169</v>
      </c>
      <c r="L18" s="697" t="s">
        <v>475</v>
      </c>
      <c r="M18" s="698"/>
      <c r="N18" s="699"/>
      <c r="O18" s="700"/>
      <c r="P18" s="695"/>
      <c r="Q18" s="701"/>
      <c r="R18" s="693"/>
      <c r="S18" s="740"/>
      <c r="T18" s="740"/>
      <c r="U18" s="740"/>
      <c r="V18" s="704"/>
      <c r="W18" s="704"/>
      <c r="X18" s="705"/>
      <c r="Y18" s="704"/>
      <c r="Z18" s="704"/>
      <c r="AA18" s="704"/>
      <c r="AB18" s="674"/>
      <c r="AC18" s="541"/>
      <c r="AD18" s="541"/>
      <c r="AE18" s="541"/>
      <c r="AF18" s="541"/>
      <c r="AG18" s="529"/>
      <c r="AH18" s="706"/>
      <c r="AI18" s="707"/>
      <c r="AJ18" s="706"/>
      <c r="AK18" s="708"/>
      <c r="AL18" s="708"/>
      <c r="AM18" s="708"/>
      <c r="AN18" s="709"/>
      <c r="AO18" s="695"/>
      <c r="AP18" s="741"/>
      <c r="AQ18" s="710"/>
      <c r="AR18" s="710"/>
      <c r="AS18" s="711"/>
      <c r="AT18" s="695"/>
      <c r="AU18" s="712"/>
      <c r="AV18" s="712"/>
      <c r="AW18" s="712"/>
      <c r="AX18" s="712"/>
      <c r="AY18" s="690"/>
      <c r="AZ18" s="690"/>
      <c r="BA18" s="690"/>
      <c r="BB18" s="690"/>
      <c r="BC18" s="690"/>
      <c r="BD18" s="690"/>
      <c r="BE18" s="690"/>
      <c r="BF18" s="728"/>
      <c r="BG18" s="729"/>
      <c r="BH18" s="730"/>
      <c r="BI18" s="730"/>
      <c r="BJ18" s="730"/>
      <c r="BK18" s="731"/>
      <c r="BP18" s="721"/>
      <c r="BQ18" s="726" t="s">
        <v>503</v>
      </c>
    </row>
    <row r="19" spans="1:69" ht="22.5" customHeight="1">
      <c r="A19" s="690"/>
      <c r="B19" s="691"/>
      <c r="C19" s="692"/>
      <c r="D19" s="692"/>
      <c r="E19" s="693"/>
      <c r="F19" s="693"/>
      <c r="G19" s="735"/>
      <c r="H19" s="693"/>
      <c r="I19" s="541"/>
      <c r="J19" s="695"/>
      <c r="K19" s="739" t="s">
        <v>170</v>
      </c>
      <c r="L19" s="697" t="s">
        <v>475</v>
      </c>
      <c r="M19" s="698"/>
      <c r="N19" s="699"/>
      <c r="O19" s="700"/>
      <c r="P19" s="695"/>
      <c r="Q19" s="701"/>
      <c r="R19" s="693"/>
      <c r="S19" s="740"/>
      <c r="T19" s="740"/>
      <c r="U19" s="740"/>
      <c r="V19" s="704"/>
      <c r="W19" s="704"/>
      <c r="X19" s="705"/>
      <c r="Y19" s="704"/>
      <c r="Z19" s="704"/>
      <c r="AA19" s="704"/>
      <c r="AB19" s="674"/>
      <c r="AC19" s="541"/>
      <c r="AD19" s="541"/>
      <c r="AE19" s="541"/>
      <c r="AF19" s="541"/>
      <c r="AG19" s="529"/>
      <c r="AH19" s="706"/>
      <c r="AI19" s="707"/>
      <c r="AJ19" s="706"/>
      <c r="AK19" s="708"/>
      <c r="AL19" s="708"/>
      <c r="AM19" s="708"/>
      <c r="AN19" s="709"/>
      <c r="AO19" s="695"/>
      <c r="AP19" s="741"/>
      <c r="AQ19" s="710"/>
      <c r="AR19" s="710"/>
      <c r="AS19" s="711"/>
      <c r="AT19" s="695"/>
      <c r="AU19" s="712"/>
      <c r="AV19" s="712"/>
      <c r="AW19" s="712"/>
      <c r="AX19" s="712"/>
      <c r="AY19" s="690"/>
      <c r="AZ19" s="690"/>
      <c r="BA19" s="690"/>
      <c r="BB19" s="690"/>
      <c r="BC19" s="690"/>
      <c r="BD19" s="690"/>
      <c r="BE19" s="690"/>
      <c r="BF19" s="728"/>
      <c r="BG19" s="729"/>
      <c r="BH19" s="730"/>
      <c r="BI19" s="730"/>
      <c r="BJ19" s="730"/>
      <c r="BK19" s="731"/>
    </row>
    <row r="20" spans="1:69" ht="27" customHeight="1">
      <c r="A20" s="690"/>
      <c r="B20" s="691"/>
      <c r="C20" s="692"/>
      <c r="D20" s="692"/>
      <c r="E20" s="693"/>
      <c r="F20" s="693"/>
      <c r="G20" s="735"/>
      <c r="H20" s="693"/>
      <c r="I20" s="541"/>
      <c r="J20" s="695"/>
      <c r="K20" s="739" t="s">
        <v>171</v>
      </c>
      <c r="L20" s="697" t="s">
        <v>475</v>
      </c>
      <c r="M20" s="698"/>
      <c r="N20" s="699"/>
      <c r="O20" s="700"/>
      <c r="P20" s="695"/>
      <c r="Q20" s="701"/>
      <c r="R20" s="693"/>
      <c r="S20" s="740"/>
      <c r="T20" s="740"/>
      <c r="U20" s="740"/>
      <c r="V20" s="704"/>
      <c r="W20" s="704"/>
      <c r="X20" s="705"/>
      <c r="Y20" s="704"/>
      <c r="Z20" s="704"/>
      <c r="AA20" s="704"/>
      <c r="AB20" s="674"/>
      <c r="AC20" s="541"/>
      <c r="AD20" s="541"/>
      <c r="AE20" s="541"/>
      <c r="AF20" s="541"/>
      <c r="AG20" s="529"/>
      <c r="AH20" s="706"/>
      <c r="AI20" s="707"/>
      <c r="AJ20" s="706"/>
      <c r="AK20" s="708"/>
      <c r="AL20" s="708"/>
      <c r="AM20" s="708"/>
      <c r="AN20" s="709"/>
      <c r="AO20" s="695"/>
      <c r="AP20" s="741"/>
      <c r="AQ20" s="710"/>
      <c r="AR20" s="710"/>
      <c r="AS20" s="711"/>
      <c r="AT20" s="695"/>
      <c r="AU20" s="712"/>
      <c r="AV20" s="712"/>
      <c r="AW20" s="712"/>
      <c r="AX20" s="712"/>
      <c r="AY20" s="690"/>
      <c r="AZ20" s="690"/>
      <c r="BA20" s="690"/>
      <c r="BB20" s="690"/>
      <c r="BC20" s="690"/>
      <c r="BD20" s="690"/>
      <c r="BE20" s="690"/>
      <c r="BF20" s="728"/>
      <c r="BG20" s="729"/>
      <c r="BH20" s="730"/>
      <c r="BI20" s="730"/>
      <c r="BJ20" s="730"/>
      <c r="BK20" s="731"/>
    </row>
    <row r="21" spans="1:69" ht="42" customHeight="1">
      <c r="A21" s="690"/>
      <c r="B21" s="691"/>
      <c r="C21" s="692"/>
      <c r="D21" s="692"/>
      <c r="E21" s="693"/>
      <c r="F21" s="693"/>
      <c r="G21" s="735"/>
      <c r="H21" s="693"/>
      <c r="I21" s="541"/>
      <c r="J21" s="695"/>
      <c r="K21" s="739" t="s">
        <v>172</v>
      </c>
      <c r="L21" s="742" t="s">
        <v>485</v>
      </c>
      <c r="M21" s="698"/>
      <c r="N21" s="699"/>
      <c r="O21" s="700"/>
      <c r="P21" s="695"/>
      <c r="Q21" s="701"/>
      <c r="R21" s="693"/>
      <c r="S21" s="740"/>
      <c r="T21" s="740"/>
      <c r="U21" s="740"/>
      <c r="V21" s="704"/>
      <c r="W21" s="704"/>
      <c r="X21" s="705"/>
      <c r="Y21" s="704"/>
      <c r="Z21" s="704"/>
      <c r="AA21" s="704"/>
      <c r="AB21" s="674"/>
      <c r="AC21" s="541"/>
      <c r="AD21" s="541"/>
      <c r="AE21" s="541"/>
      <c r="AF21" s="541"/>
      <c r="AG21" s="529"/>
      <c r="AH21" s="706"/>
      <c r="AI21" s="707"/>
      <c r="AJ21" s="706"/>
      <c r="AK21" s="708"/>
      <c r="AL21" s="708"/>
      <c r="AM21" s="708"/>
      <c r="AN21" s="709"/>
      <c r="AO21" s="695"/>
      <c r="AP21" s="741"/>
      <c r="AQ21" s="710"/>
      <c r="AR21" s="710"/>
      <c r="AS21" s="711"/>
      <c r="AT21" s="695"/>
      <c r="AU21" s="712"/>
      <c r="AV21" s="712"/>
      <c r="AW21" s="712"/>
      <c r="AX21" s="712"/>
      <c r="AY21" s="690"/>
      <c r="AZ21" s="690"/>
      <c r="BA21" s="690"/>
      <c r="BB21" s="690"/>
      <c r="BC21" s="690"/>
      <c r="BD21" s="690"/>
      <c r="BE21" s="690"/>
      <c r="BF21" s="728"/>
      <c r="BG21" s="729"/>
      <c r="BH21" s="730"/>
      <c r="BI21" s="730"/>
      <c r="BJ21" s="730"/>
      <c r="BK21" s="731"/>
    </row>
    <row r="22" spans="1:69" ht="51" customHeight="1">
      <c r="A22" s="690"/>
      <c r="B22" s="691"/>
      <c r="C22" s="692"/>
      <c r="D22" s="692"/>
      <c r="E22" s="693"/>
      <c r="F22" s="693"/>
      <c r="G22" s="735"/>
      <c r="H22" s="693"/>
      <c r="I22" s="541"/>
      <c r="J22" s="695"/>
      <c r="K22" s="739" t="s">
        <v>173</v>
      </c>
      <c r="L22" s="697" t="s">
        <v>485</v>
      </c>
      <c r="M22" s="698"/>
      <c r="N22" s="699"/>
      <c r="O22" s="700"/>
      <c r="P22" s="695"/>
      <c r="Q22" s="701"/>
      <c r="R22" s="693"/>
      <c r="S22" s="740"/>
      <c r="T22" s="740"/>
      <c r="U22" s="740"/>
      <c r="V22" s="704"/>
      <c r="W22" s="704"/>
      <c r="X22" s="705"/>
      <c r="Y22" s="704"/>
      <c r="Z22" s="704"/>
      <c r="AA22" s="704"/>
      <c r="AB22" s="674"/>
      <c r="AC22" s="541"/>
      <c r="AD22" s="541"/>
      <c r="AE22" s="541"/>
      <c r="AF22" s="541"/>
      <c r="AG22" s="529"/>
      <c r="AH22" s="706"/>
      <c r="AI22" s="707"/>
      <c r="AJ22" s="706"/>
      <c r="AK22" s="708"/>
      <c r="AL22" s="708"/>
      <c r="AM22" s="708"/>
      <c r="AN22" s="709"/>
      <c r="AO22" s="695"/>
      <c r="AP22" s="741"/>
      <c r="AQ22" s="710"/>
      <c r="AR22" s="710"/>
      <c r="AS22" s="711"/>
      <c r="AT22" s="695"/>
      <c r="AU22" s="712"/>
      <c r="AV22" s="712"/>
      <c r="AW22" s="712"/>
      <c r="AX22" s="712"/>
      <c r="AY22" s="690"/>
      <c r="AZ22" s="690"/>
      <c r="BA22" s="690"/>
      <c r="BB22" s="690"/>
      <c r="BC22" s="690"/>
      <c r="BD22" s="690"/>
      <c r="BE22" s="690"/>
      <c r="BF22" s="728"/>
      <c r="BG22" s="729"/>
      <c r="BH22" s="730"/>
      <c r="BI22" s="730"/>
      <c r="BJ22" s="730"/>
      <c r="BK22" s="731"/>
    </row>
    <row r="23" spans="1:69" ht="36.75" customHeight="1">
      <c r="A23" s="690"/>
      <c r="B23" s="691"/>
      <c r="C23" s="692"/>
      <c r="D23" s="692"/>
      <c r="E23" s="693"/>
      <c r="F23" s="693"/>
      <c r="G23" s="735"/>
      <c r="H23" s="693"/>
      <c r="I23" s="541"/>
      <c r="J23" s="695"/>
      <c r="K23" s="739" t="s">
        <v>174</v>
      </c>
      <c r="L23" s="697" t="s">
        <v>485</v>
      </c>
      <c r="M23" s="698"/>
      <c r="N23" s="699"/>
      <c r="O23" s="700"/>
      <c r="P23" s="695"/>
      <c r="Q23" s="701"/>
      <c r="R23" s="693"/>
      <c r="S23" s="740"/>
      <c r="T23" s="740"/>
      <c r="U23" s="740"/>
      <c r="V23" s="704"/>
      <c r="W23" s="704"/>
      <c r="X23" s="705"/>
      <c r="Y23" s="704"/>
      <c r="Z23" s="704"/>
      <c r="AA23" s="704"/>
      <c r="AB23" s="674"/>
      <c r="AC23" s="541"/>
      <c r="AD23" s="541"/>
      <c r="AE23" s="541"/>
      <c r="AF23" s="541"/>
      <c r="AG23" s="529"/>
      <c r="AH23" s="706"/>
      <c r="AI23" s="707"/>
      <c r="AJ23" s="706"/>
      <c r="AK23" s="708"/>
      <c r="AL23" s="708"/>
      <c r="AM23" s="708"/>
      <c r="AN23" s="709"/>
      <c r="AO23" s="695"/>
      <c r="AP23" s="741"/>
      <c r="AQ23" s="710"/>
      <c r="AR23" s="710"/>
      <c r="AS23" s="711"/>
      <c r="AT23" s="695"/>
      <c r="AU23" s="712"/>
      <c r="AV23" s="712"/>
      <c r="AW23" s="712"/>
      <c r="AX23" s="712"/>
      <c r="AY23" s="690"/>
      <c r="AZ23" s="690"/>
      <c r="BA23" s="690"/>
      <c r="BB23" s="690"/>
      <c r="BC23" s="690"/>
      <c r="BD23" s="690"/>
      <c r="BE23" s="690"/>
      <c r="BF23" s="728"/>
      <c r="BG23" s="729"/>
      <c r="BH23" s="730"/>
      <c r="BI23" s="730"/>
      <c r="BJ23" s="730"/>
      <c r="BK23" s="731"/>
    </row>
    <row r="24" spans="1:69" ht="33.75" customHeight="1" thickBot="1">
      <c r="A24" s="690"/>
      <c r="B24" s="691"/>
      <c r="C24" s="727"/>
      <c r="D24" s="727"/>
      <c r="E24" s="693"/>
      <c r="F24" s="693"/>
      <c r="G24" s="735"/>
      <c r="H24" s="693"/>
      <c r="I24" s="542"/>
      <c r="J24" s="695"/>
      <c r="K24" s="739" t="s">
        <v>175</v>
      </c>
      <c r="L24" s="697" t="s">
        <v>485</v>
      </c>
      <c r="M24" s="698"/>
      <c r="N24" s="699"/>
      <c r="O24" s="700"/>
      <c r="P24" s="695"/>
      <c r="Q24" s="701"/>
      <c r="R24" s="693"/>
      <c r="S24" s="672"/>
      <c r="T24" s="672"/>
      <c r="U24" s="672"/>
      <c r="V24" s="704"/>
      <c r="W24" s="704"/>
      <c r="X24" s="705"/>
      <c r="Y24" s="704"/>
      <c r="Z24" s="704"/>
      <c r="AA24" s="704"/>
      <c r="AB24" s="733"/>
      <c r="AC24" s="542"/>
      <c r="AD24" s="542"/>
      <c r="AE24" s="542"/>
      <c r="AF24" s="542"/>
      <c r="AG24" s="530"/>
      <c r="AH24" s="706"/>
      <c r="AI24" s="707"/>
      <c r="AJ24" s="706"/>
      <c r="AK24" s="708"/>
      <c r="AL24" s="708"/>
      <c r="AM24" s="708"/>
      <c r="AN24" s="709"/>
      <c r="AO24" s="695"/>
      <c r="AP24" s="741"/>
      <c r="AQ24" s="710"/>
      <c r="AR24" s="710"/>
      <c r="AS24" s="711"/>
      <c r="AT24" s="695"/>
      <c r="AU24" s="673"/>
      <c r="AV24" s="673"/>
      <c r="AW24" s="673"/>
      <c r="AX24" s="673"/>
      <c r="AY24" s="690"/>
      <c r="AZ24" s="690"/>
      <c r="BA24" s="690"/>
      <c r="BB24" s="690"/>
      <c r="BC24" s="690"/>
      <c r="BD24" s="690"/>
      <c r="BE24" s="690"/>
      <c r="BF24" s="728"/>
      <c r="BG24" s="729"/>
      <c r="BH24" s="730"/>
      <c r="BI24" s="730"/>
      <c r="BJ24" s="730"/>
      <c r="BK24" s="731"/>
    </row>
    <row r="25" spans="1:69" ht="48.75" customHeight="1">
      <c r="A25" s="690">
        <v>2</v>
      </c>
      <c r="B25" s="691" t="s">
        <v>468</v>
      </c>
      <c r="C25" s="743" t="s">
        <v>504</v>
      </c>
      <c r="D25" s="743" t="s">
        <v>505</v>
      </c>
      <c r="E25" s="695" t="s">
        <v>506</v>
      </c>
      <c r="F25" s="695" t="s">
        <v>126</v>
      </c>
      <c r="G25" s="560" t="s">
        <v>507</v>
      </c>
      <c r="H25" s="695" t="s">
        <v>508</v>
      </c>
      <c r="I25" s="540" t="s">
        <v>509</v>
      </c>
      <c r="J25" s="695" t="s">
        <v>129</v>
      </c>
      <c r="K25" s="696" t="s">
        <v>130</v>
      </c>
      <c r="L25" s="697" t="s">
        <v>475</v>
      </c>
      <c r="M25" s="698">
        <f>COUNTIF(L25:L43,"Si")</f>
        <v>14</v>
      </c>
      <c r="N25" s="699" t="str">
        <f>+IF(AND(M25&lt;6,M25&gt;0),"Moderado",IF(AND(M25&lt;12,M25&gt;5),"Mayor",IF(AND(M25&lt;20,M25&gt;11),"Catastrófico","Responda las Preguntas de Impacto")))</f>
        <v>Catastrófico</v>
      </c>
      <c r="O25" s="700" t="str">
        <f>IF(AND(EXACT(J25,"Rara vez"),(EXACT(N25,"Moderado"))),"Moderado",IF(AND(EXACT(J25,"Rara vez"),(EXACT(N25,"Mayor"))),"Alto",IF(AND(EXACT(J25,"Rara vez"),(EXACT(N25,"Catastrófico"))),"Extremo",IF(AND(EXACT(J25,"Improbable"),(EXACT(N25,"Moderado"))),"Moderado",IF(AND(EXACT(J25,"Improbable"),(EXACT(N25,"Mayor"))),"Alto",IF(AND(EXACT(J25,"Improbable"),(EXACT(N25,"Catastrófico"))),"Extremo",IF(AND(EXACT(J25,"Posible"),(EXACT(N25,"Moderado"))),"Alto",IF(AND(EXACT(J25,"Posible"),(EXACT(N25,"Mayor"))),"Extremo",IF(AND(EXACT(J25,"Posible"),(EXACT(N25,"Catastrófico"))),"Extremo",IF(AND(EXACT(J25,"Probable"),(EXACT(N25,"Moderado"))),"Alto",IF(AND(EXACT(J25,"Probable"),(EXACT(N25,"Mayor"))),"Extremo",IF(AND(EXACT(J25,"Probable"),(EXACT(N25,"Catastrófico"))),"Extremo",IF(AND(EXACT(J25,"Casi Seguro"),(EXACT(N25,"Moderado"))),"Extremo",IF(AND(EXACT(J25,"Casi Seguro"),(EXACT(N25,"Mayor"))),"Extremo",IF(AND(EXACT(J25,"Casi Seguro"),(EXACT(N25,"Catastrófico"))),"Extremo","")))))))))))))))</f>
        <v>Extremo</v>
      </c>
      <c r="P25" s="695" t="s">
        <v>476</v>
      </c>
      <c r="Q25" s="560" t="s">
        <v>510</v>
      </c>
      <c r="R25" s="693" t="s">
        <v>133</v>
      </c>
      <c r="S25" s="744" t="s">
        <v>134</v>
      </c>
      <c r="T25" s="745" t="s">
        <v>135</v>
      </c>
      <c r="U25" s="744">
        <f>+IFERROR(VLOOKUP(T25,[3]DATOS!$E$2:$F$17,2,FALSE),"")</f>
        <v>15</v>
      </c>
      <c r="V25" s="746">
        <f>SUM(U25:U31)</f>
        <v>100</v>
      </c>
      <c r="W25" s="746" t="str">
        <f>+IF(AND(V25&lt;=100,V25&gt;=96),"Fuerte",IF(AND(V25&lt;=95,V25&gt;=86),"Moderado",IF(AND(V25&lt;=85,M25&gt;=0),"Débil"," ")))</f>
        <v>Fuerte</v>
      </c>
      <c r="X25" s="690" t="s">
        <v>136</v>
      </c>
      <c r="Y25" s="746" t="str">
        <f>IF(AND(EXACT(W25,"Fuerte"),(EXACT(X25,"Fuerte"))),"Fuerte",IF(AND(EXACT(W25,"Fuerte"),(EXACT(X25,"Moderado"))),"Moderado",IF(AND(EXACT(W25,"Fuerte"),(EXACT(X25,"Débil"))),"Débil",IF(AND(EXACT(W25,"Moderado"),(EXACT(X25,"Fuerte"))),"Moderado",IF(AND(EXACT(W25,"Moderado"),(EXACT(X25,"Moderado"))),"Moderado",IF(AND(EXACT(W25,"Moderado"),(EXACT(X25,"Débil"))),"Débil",IF(AND(EXACT(W25,"Débil"),(EXACT(X25,"Fuerte"))),"Débil",IF(AND(EXACT(W25,"Débil"),(EXACT(X25,"Moderado"))),"Débil",IF(AND(EXACT(W25,"Débil"),(EXACT(X25,"Débil"))),"Débil",)))))))))</f>
        <v>Fuerte</v>
      </c>
      <c r="Z25" s="746">
        <f>IF(Y25="Fuerte",100,IF(Y25="Moderado",50,IF(Y25="Débil",0)))</f>
        <v>100</v>
      </c>
      <c r="AA25" s="746">
        <f>AVERAGE(Z25:Z43)</f>
        <v>100</v>
      </c>
      <c r="AB25" s="737" t="s">
        <v>49</v>
      </c>
      <c r="AC25" s="747">
        <v>0.33</v>
      </c>
      <c r="AD25" s="747">
        <v>0.33</v>
      </c>
      <c r="AE25" s="747">
        <v>0.34</v>
      </c>
      <c r="AF25" s="540" t="s">
        <v>511</v>
      </c>
      <c r="AG25" s="528" t="s">
        <v>396</v>
      </c>
      <c r="AH25" s="706" t="str">
        <f>+IF(AA25=100,"Fuerte",IF(AND(AA25&lt;=99,AA25&gt;=50),"Moderado",IF(AA25&lt;50,"Débil"," ")))</f>
        <v>Fuerte</v>
      </c>
      <c r="AI25" s="707" t="s">
        <v>140</v>
      </c>
      <c r="AJ25" s="706" t="s">
        <v>141</v>
      </c>
      <c r="AK25" s="708" t="str">
        <f>IF(AND(OR(AJ25="Directamente",AJ25="Indirectamente",AJ25="No Disminuye"),(AH25="Fuerte"),(AI25="Directamente"),(OR(J25="Rara vez",J25="Improbable",J25="Posible"))),"Rara vez",IF(AND(OR(AJ25="Directamente",AJ25="Indirectamente",AJ25="No Disminuye"),(AH25="Fuerte"),(AI25="Directamente"),(J25="Probable")),"Improbable",IF(AND(OR(AJ25="Directamente",AJ25="Indirectamente",AJ25="No Disminuye"),(AH25="Fuerte"),(AI25="Directamente"),(J25="Casi Seguro")),"Posible",IF(AND(AJ25="Directamente",AI25="No disminuye",AH25="Fuerte"),J25,IF(AND(OR(AJ25="Directamente",AJ25="Indirectamente",AJ25="No Disminuye"),AH25="Moderado",AI25="Directamente",(OR(J25="Rara vez",J25="Improbable"))),"Rara vez",IF(AND(OR(AJ25="Directamente",AJ25="Indirectamente",AJ25="No Disminuye"),(AH25="Moderado"),(AI25="Directamente"),(J25="Posible")),"Improbable",IF(AND(OR(AJ25="Directamente",AJ25="Indirectamente",AJ25="No Disminuye"),(AH25="Moderado"),(AI25="Directamente"),(J25="Probable")),"Posible",IF(AND(OR(AJ25="Directamente",AJ25="Indirectamente",AJ25="No Disminuye"),(AH25="Moderado"),(AI25="Directamente"),(J25="Casi Seguro")),"Probable",IF(AND(AJ25="Directamente",AI25="No disminuye",AH25="Moderado"),J25,IF(AH25="Débil",J25," ESTA COMBINACION NO ESTÁ CONTEMPLADA EN LA METODOLOGÍA "))))))))))</f>
        <v>Rara vez</v>
      </c>
      <c r="AL25" s="708" t="str">
        <f>IF(AND(OR(AJ25="Directamente",AJ25="Indirectamente",AJ25="No Disminuye"),AH25="Moderado",AI25="Directamente",(OR(J25="Raro",J25="Improbable"))),"Raro",IF(AND(OR(AJ25="Directamente",AJ25="Indirectamente",AJ25="No Disminuye"),(AH25="Moderado"),(AI25="Directamente"),(J25="Posible")),"Improbable",IF(AND(OR(AJ25="Directamente",AJ25="Indirectamente",AJ25="No Disminuye"),(AH25="Moderado"),(AI25="Directamente"),(J25="Probable")),"Posible",IF(AND(OR(AJ25="Directamente",AJ25="Indirectamente",AJ25="No Disminuye"),(AH25="Moderado"),(AI25="Directamente"),(J25="Casi Seguro")),"Probable",IF(AND(AJ25="Directamente",AI25="No disminuye",AH25="Moderado"),J25," ")))))</f>
        <v xml:space="preserve"> </v>
      </c>
      <c r="AM25" s="708" t="str">
        <f>N25</f>
        <v>Catastrófico</v>
      </c>
      <c r="AN25" s="709" t="str">
        <f>IF(AND(EXACT(AK25,"Rara vez"),(EXACT(AM25,"Moderado"))),"Moderado",IF(AND(EXACT(AK25,"Rara vez"),(EXACT(AM25,"Mayor"))),"Alto",IF(AND(EXACT(AK25,"Rara vez"),(EXACT(AM25,"Catastrófico"))),"Extremo",IF(AND(EXACT(AK25,"Improbable"),(EXACT(AM25,"Moderado"))),"Moderado",IF(AND(EXACT(AK25,"Improbable"),(EXACT(AM25,"Mayor"))),"Alto",IF(AND(EXACT(AK25,"Improbable"),(EXACT(AM25,"Catastrófico"))),"Extremo",IF(AND(EXACT(AK25,"Posible"),(EXACT(AM25,"Moderado"))),"Alto",IF(AND(EXACT(AK25,"Posible"),(EXACT(AM25,"Mayor"))),"Extremo",IF(AND(EXACT(AK25,"Posible"),(EXACT(AM25,"Catastrófico"))),"Extremo",IF(AND(EXACT(AK25,"Probable"),(EXACT(AM25,"Moderado"))),"Alto",IF(AND(EXACT(AK25,"Probable"),(EXACT(AM25,"Mayor"))),"Extremo",IF(AND(EXACT(AK25,"Probable"),(EXACT(AM25,"Catastrófico"))),"Extremo",IF(AND(EXACT(AK25,"Casi Seguro"),(EXACT(AM25,"Moderado"))),"Extremo",IF(AND(EXACT(AK25,"Casi Seguro"),(EXACT(AM25,"Mayor"))),"Extremo",IF(AND(EXACT(AK25,"Casi Seguro"),(EXACT(AM25,"Catastrófico"))),"Extremo","")))))))))))))))</f>
        <v>Extremo</v>
      </c>
      <c r="AO25" s="695" t="s">
        <v>476</v>
      </c>
      <c r="AP25" s="748" t="s">
        <v>512</v>
      </c>
      <c r="AQ25" s="710">
        <v>44927</v>
      </c>
      <c r="AR25" s="710">
        <v>45291</v>
      </c>
      <c r="AS25" s="711" t="s">
        <v>511</v>
      </c>
      <c r="AT25" s="540" t="s">
        <v>513</v>
      </c>
      <c r="AU25" s="705"/>
      <c r="AV25" s="705"/>
      <c r="AW25" s="705"/>
      <c r="AX25" s="705"/>
      <c r="AY25" s="683"/>
      <c r="AZ25" s="683"/>
      <c r="BA25" s="683"/>
      <c r="BB25" s="683"/>
      <c r="BC25" s="683"/>
      <c r="BD25" s="683"/>
      <c r="BE25" s="683"/>
      <c r="BF25" s="684"/>
      <c r="BG25" s="685"/>
      <c r="BH25" s="686"/>
      <c r="BI25" s="686"/>
      <c r="BJ25" s="686"/>
      <c r="BK25" s="687"/>
    </row>
    <row r="26" spans="1:69" ht="47.25" customHeight="1">
      <c r="A26" s="690"/>
      <c r="B26" s="691"/>
      <c r="C26" s="749"/>
      <c r="D26" s="749"/>
      <c r="E26" s="695"/>
      <c r="F26" s="695"/>
      <c r="G26" s="561"/>
      <c r="H26" s="695"/>
      <c r="I26" s="541"/>
      <c r="J26" s="695"/>
      <c r="K26" s="696" t="s">
        <v>145</v>
      </c>
      <c r="L26" s="697" t="s">
        <v>475</v>
      </c>
      <c r="M26" s="698"/>
      <c r="N26" s="699"/>
      <c r="O26" s="700"/>
      <c r="P26" s="695"/>
      <c r="Q26" s="561"/>
      <c r="R26" s="693"/>
      <c r="S26" s="744" t="s">
        <v>146</v>
      </c>
      <c r="T26" s="745" t="s">
        <v>147</v>
      </c>
      <c r="U26" s="744">
        <f>+IFERROR(VLOOKUP(T26,[3]DATOS!$E$2:$F$17,2,FALSE),"")</f>
        <v>15</v>
      </c>
      <c r="V26" s="746"/>
      <c r="W26" s="746"/>
      <c r="X26" s="690"/>
      <c r="Y26" s="746"/>
      <c r="Z26" s="746"/>
      <c r="AA26" s="746"/>
      <c r="AB26" s="674"/>
      <c r="AC26" s="750"/>
      <c r="AD26" s="750"/>
      <c r="AE26" s="750"/>
      <c r="AF26" s="541"/>
      <c r="AG26" s="529"/>
      <c r="AH26" s="706"/>
      <c r="AI26" s="707"/>
      <c r="AJ26" s="706"/>
      <c r="AK26" s="708"/>
      <c r="AL26" s="708"/>
      <c r="AM26" s="708"/>
      <c r="AN26" s="709"/>
      <c r="AO26" s="695"/>
      <c r="AP26" s="678"/>
      <c r="AQ26" s="710"/>
      <c r="AR26" s="710"/>
      <c r="AS26" s="711"/>
      <c r="AT26" s="541"/>
      <c r="AU26" s="705"/>
      <c r="AV26" s="705"/>
      <c r="AW26" s="705"/>
      <c r="AX26" s="705"/>
      <c r="AY26" s="713"/>
      <c r="AZ26" s="713"/>
      <c r="BA26" s="713"/>
      <c r="BB26" s="713"/>
      <c r="BC26" s="713"/>
      <c r="BD26" s="713"/>
      <c r="BE26" s="713"/>
      <c r="BF26" s="714"/>
      <c r="BG26" s="715"/>
      <c r="BH26" s="716"/>
      <c r="BI26" s="716"/>
      <c r="BJ26" s="716"/>
      <c r="BK26" s="717"/>
    </row>
    <row r="27" spans="1:69" ht="67.5" customHeight="1">
      <c r="A27" s="690"/>
      <c r="B27" s="691"/>
      <c r="C27" s="749"/>
      <c r="D27" s="749"/>
      <c r="E27" s="695"/>
      <c r="F27" s="695"/>
      <c r="G27" s="561"/>
      <c r="H27" s="695"/>
      <c r="I27" s="541"/>
      <c r="J27" s="695"/>
      <c r="K27" s="696" t="s">
        <v>148</v>
      </c>
      <c r="L27" s="697" t="s">
        <v>475</v>
      </c>
      <c r="M27" s="698"/>
      <c r="N27" s="699"/>
      <c r="O27" s="700"/>
      <c r="P27" s="695"/>
      <c r="Q27" s="561"/>
      <c r="R27" s="693"/>
      <c r="S27" s="744" t="s">
        <v>149</v>
      </c>
      <c r="T27" s="745" t="s">
        <v>150</v>
      </c>
      <c r="U27" s="744">
        <f>+IFERROR(VLOOKUP(T27,[3]DATOS!$E$2:$F$17,2,FALSE),"")</f>
        <v>15</v>
      </c>
      <c r="V27" s="746"/>
      <c r="W27" s="746"/>
      <c r="X27" s="690"/>
      <c r="Y27" s="746"/>
      <c r="Z27" s="746"/>
      <c r="AA27" s="746"/>
      <c r="AB27" s="674"/>
      <c r="AC27" s="750"/>
      <c r="AD27" s="750"/>
      <c r="AE27" s="750"/>
      <c r="AF27" s="541"/>
      <c r="AG27" s="529"/>
      <c r="AH27" s="706"/>
      <c r="AI27" s="707"/>
      <c r="AJ27" s="706"/>
      <c r="AK27" s="708"/>
      <c r="AL27" s="708"/>
      <c r="AM27" s="708"/>
      <c r="AN27" s="709"/>
      <c r="AO27" s="695"/>
      <c r="AP27" s="678"/>
      <c r="AQ27" s="710"/>
      <c r="AR27" s="710"/>
      <c r="AS27" s="711"/>
      <c r="AT27" s="541"/>
      <c r="AU27" s="705"/>
      <c r="AV27" s="705"/>
      <c r="AW27" s="705"/>
      <c r="AX27" s="705"/>
      <c r="AY27" s="713"/>
      <c r="AZ27" s="713"/>
      <c r="BA27" s="713"/>
      <c r="BB27" s="713"/>
      <c r="BC27" s="713"/>
      <c r="BD27" s="713"/>
      <c r="BE27" s="713"/>
      <c r="BF27" s="714"/>
      <c r="BG27" s="715"/>
      <c r="BH27" s="716"/>
      <c r="BI27" s="716"/>
      <c r="BJ27" s="716"/>
      <c r="BK27" s="717"/>
    </row>
    <row r="28" spans="1:69" ht="61.5" customHeight="1">
      <c r="A28" s="690"/>
      <c r="B28" s="691"/>
      <c r="C28" s="749"/>
      <c r="D28" s="749"/>
      <c r="E28" s="695"/>
      <c r="F28" s="695"/>
      <c r="G28" s="561"/>
      <c r="H28" s="695"/>
      <c r="I28" s="541"/>
      <c r="J28" s="695"/>
      <c r="K28" s="696" t="s">
        <v>151</v>
      </c>
      <c r="L28" s="697" t="s">
        <v>485</v>
      </c>
      <c r="M28" s="698"/>
      <c r="N28" s="699"/>
      <c r="O28" s="700"/>
      <c r="P28" s="695"/>
      <c r="Q28" s="561"/>
      <c r="R28" s="693"/>
      <c r="S28" s="744" t="s">
        <v>153</v>
      </c>
      <c r="T28" s="745" t="s">
        <v>154</v>
      </c>
      <c r="U28" s="744">
        <f>+IFERROR(VLOOKUP(T28,[3]DATOS!$E$2:$F$17,2,FALSE),"")</f>
        <v>15</v>
      </c>
      <c r="V28" s="746"/>
      <c r="W28" s="746"/>
      <c r="X28" s="690"/>
      <c r="Y28" s="746"/>
      <c r="Z28" s="746"/>
      <c r="AA28" s="746"/>
      <c r="AB28" s="674"/>
      <c r="AC28" s="750"/>
      <c r="AD28" s="750"/>
      <c r="AE28" s="750"/>
      <c r="AF28" s="541"/>
      <c r="AG28" s="529"/>
      <c r="AH28" s="706"/>
      <c r="AI28" s="707"/>
      <c r="AJ28" s="706"/>
      <c r="AK28" s="708"/>
      <c r="AL28" s="708"/>
      <c r="AM28" s="708"/>
      <c r="AN28" s="709"/>
      <c r="AO28" s="695"/>
      <c r="AP28" s="678"/>
      <c r="AQ28" s="710"/>
      <c r="AR28" s="710"/>
      <c r="AS28" s="711"/>
      <c r="AT28" s="541"/>
      <c r="AU28" s="705"/>
      <c r="AV28" s="705"/>
      <c r="AW28" s="705"/>
      <c r="AX28" s="705"/>
      <c r="AY28" s="713"/>
      <c r="AZ28" s="713"/>
      <c r="BA28" s="713"/>
      <c r="BB28" s="713"/>
      <c r="BC28" s="713"/>
      <c r="BD28" s="713"/>
      <c r="BE28" s="713"/>
      <c r="BF28" s="714"/>
      <c r="BG28" s="715"/>
      <c r="BH28" s="716"/>
      <c r="BI28" s="716"/>
      <c r="BJ28" s="716"/>
      <c r="BK28" s="717"/>
    </row>
    <row r="29" spans="1:69" ht="69.75" customHeight="1">
      <c r="A29" s="690"/>
      <c r="B29" s="691"/>
      <c r="C29" s="749"/>
      <c r="D29" s="749"/>
      <c r="E29" s="695"/>
      <c r="F29" s="695"/>
      <c r="G29" s="561"/>
      <c r="H29" s="695"/>
      <c r="I29" s="541"/>
      <c r="J29" s="695"/>
      <c r="K29" s="696" t="s">
        <v>155</v>
      </c>
      <c r="L29" s="697" t="s">
        <v>475</v>
      </c>
      <c r="M29" s="698"/>
      <c r="N29" s="699"/>
      <c r="O29" s="700"/>
      <c r="P29" s="695"/>
      <c r="Q29" s="561"/>
      <c r="R29" s="693"/>
      <c r="S29" s="744" t="s">
        <v>156</v>
      </c>
      <c r="T29" s="745" t="s">
        <v>157</v>
      </c>
      <c r="U29" s="744">
        <f>+IFERROR(VLOOKUP(T29,[3]DATOS!$E$2:$F$17,2,FALSE),"")</f>
        <v>15</v>
      </c>
      <c r="V29" s="746"/>
      <c r="W29" s="746"/>
      <c r="X29" s="690"/>
      <c r="Y29" s="746"/>
      <c r="Z29" s="746"/>
      <c r="AA29" s="746"/>
      <c r="AB29" s="674"/>
      <c r="AC29" s="750"/>
      <c r="AD29" s="750"/>
      <c r="AE29" s="750"/>
      <c r="AF29" s="541"/>
      <c r="AG29" s="529"/>
      <c r="AH29" s="706"/>
      <c r="AI29" s="707"/>
      <c r="AJ29" s="706"/>
      <c r="AK29" s="708"/>
      <c r="AL29" s="708"/>
      <c r="AM29" s="708"/>
      <c r="AN29" s="709"/>
      <c r="AO29" s="695"/>
      <c r="AP29" s="678"/>
      <c r="AQ29" s="710"/>
      <c r="AR29" s="710"/>
      <c r="AS29" s="711"/>
      <c r="AT29" s="541"/>
      <c r="AU29" s="705"/>
      <c r="AV29" s="705"/>
      <c r="AW29" s="705"/>
      <c r="AX29" s="705"/>
      <c r="AY29" s="713"/>
      <c r="AZ29" s="713"/>
      <c r="BA29" s="713"/>
      <c r="BB29" s="713"/>
      <c r="BC29" s="713"/>
      <c r="BD29" s="713"/>
      <c r="BE29" s="713"/>
      <c r="BF29" s="714"/>
      <c r="BG29" s="715"/>
      <c r="BH29" s="716"/>
      <c r="BI29" s="716"/>
      <c r="BJ29" s="716"/>
      <c r="BK29" s="717"/>
    </row>
    <row r="30" spans="1:69" ht="69.75" customHeight="1">
      <c r="A30" s="690"/>
      <c r="B30" s="691"/>
      <c r="C30" s="749"/>
      <c r="D30" s="749"/>
      <c r="E30" s="695"/>
      <c r="F30" s="695"/>
      <c r="G30" s="561"/>
      <c r="H30" s="695"/>
      <c r="I30" s="541"/>
      <c r="J30" s="695"/>
      <c r="K30" s="696" t="s">
        <v>158</v>
      </c>
      <c r="L30" s="697" t="s">
        <v>475</v>
      </c>
      <c r="M30" s="698"/>
      <c r="N30" s="699"/>
      <c r="O30" s="700"/>
      <c r="P30" s="695"/>
      <c r="Q30" s="561"/>
      <c r="R30" s="693"/>
      <c r="S30" s="744" t="s">
        <v>159</v>
      </c>
      <c r="T30" s="745" t="s">
        <v>160</v>
      </c>
      <c r="U30" s="744">
        <f>+IFERROR(VLOOKUP(T30,[3]DATOS!$E$2:$F$17,2,FALSE),"")</f>
        <v>15</v>
      </c>
      <c r="V30" s="746"/>
      <c r="W30" s="746"/>
      <c r="X30" s="690"/>
      <c r="Y30" s="746"/>
      <c r="Z30" s="746"/>
      <c r="AA30" s="746"/>
      <c r="AB30" s="674"/>
      <c r="AC30" s="750"/>
      <c r="AD30" s="750"/>
      <c r="AE30" s="750"/>
      <c r="AF30" s="541"/>
      <c r="AG30" s="529"/>
      <c r="AH30" s="706"/>
      <c r="AI30" s="707"/>
      <c r="AJ30" s="706"/>
      <c r="AK30" s="708"/>
      <c r="AL30" s="708"/>
      <c r="AM30" s="708"/>
      <c r="AN30" s="709"/>
      <c r="AO30" s="695"/>
      <c r="AP30" s="678"/>
      <c r="AQ30" s="710"/>
      <c r="AR30" s="710"/>
      <c r="AS30" s="711"/>
      <c r="AT30" s="541"/>
      <c r="AU30" s="705"/>
      <c r="AV30" s="705"/>
      <c r="AW30" s="705"/>
      <c r="AX30" s="705"/>
      <c r="AY30" s="713"/>
      <c r="AZ30" s="713"/>
      <c r="BA30" s="713"/>
      <c r="BB30" s="713"/>
      <c r="BC30" s="713"/>
      <c r="BD30" s="713"/>
      <c r="BE30" s="713"/>
      <c r="BF30" s="714"/>
      <c r="BG30" s="715"/>
      <c r="BH30" s="716"/>
      <c r="BI30" s="716"/>
      <c r="BJ30" s="716"/>
      <c r="BK30" s="717"/>
    </row>
    <row r="31" spans="1:69" ht="63.75" customHeight="1">
      <c r="A31" s="690"/>
      <c r="B31" s="691"/>
      <c r="C31" s="749"/>
      <c r="D31" s="749"/>
      <c r="E31" s="695"/>
      <c r="F31" s="695"/>
      <c r="G31" s="561"/>
      <c r="H31" s="695"/>
      <c r="I31" s="541"/>
      <c r="J31" s="695"/>
      <c r="K31" s="696" t="s">
        <v>161</v>
      </c>
      <c r="L31" s="697" t="s">
        <v>475</v>
      </c>
      <c r="M31" s="698"/>
      <c r="N31" s="699"/>
      <c r="O31" s="700"/>
      <c r="P31" s="695"/>
      <c r="Q31" s="561"/>
      <c r="R31" s="693"/>
      <c r="S31" s="744" t="s">
        <v>162</v>
      </c>
      <c r="T31" s="745" t="s">
        <v>163</v>
      </c>
      <c r="U31" s="744">
        <f>+IFERROR(VLOOKUP(T31,[3]DATOS!$E$2:$F$17,2,FALSE),"")</f>
        <v>10</v>
      </c>
      <c r="V31" s="746"/>
      <c r="W31" s="746"/>
      <c r="X31" s="690"/>
      <c r="Y31" s="746"/>
      <c r="Z31" s="746"/>
      <c r="AA31" s="746"/>
      <c r="AB31" s="674"/>
      <c r="AC31" s="750"/>
      <c r="AD31" s="750"/>
      <c r="AE31" s="750"/>
      <c r="AF31" s="541"/>
      <c r="AG31" s="529"/>
      <c r="AH31" s="706"/>
      <c r="AI31" s="707"/>
      <c r="AJ31" s="706"/>
      <c r="AK31" s="708"/>
      <c r="AL31" s="708"/>
      <c r="AM31" s="708"/>
      <c r="AN31" s="709"/>
      <c r="AO31" s="695"/>
      <c r="AP31" s="678"/>
      <c r="AQ31" s="710"/>
      <c r="AR31" s="710"/>
      <c r="AS31" s="711"/>
      <c r="AT31" s="541"/>
      <c r="AU31" s="705"/>
      <c r="AV31" s="705"/>
      <c r="AW31" s="705"/>
      <c r="AX31" s="705"/>
      <c r="AY31" s="713"/>
      <c r="AZ31" s="713"/>
      <c r="BA31" s="713"/>
      <c r="BB31" s="713"/>
      <c r="BC31" s="713"/>
      <c r="BD31" s="713"/>
      <c r="BE31" s="713"/>
      <c r="BF31" s="714"/>
      <c r="BG31" s="715"/>
      <c r="BH31" s="716"/>
      <c r="BI31" s="716"/>
      <c r="BJ31" s="716"/>
      <c r="BK31" s="717"/>
    </row>
    <row r="32" spans="1:69" ht="65.25" customHeight="1">
      <c r="A32" s="690"/>
      <c r="B32" s="691"/>
      <c r="C32" s="749"/>
      <c r="D32" s="749"/>
      <c r="E32" s="695"/>
      <c r="F32" s="695"/>
      <c r="G32" s="561"/>
      <c r="H32" s="695"/>
      <c r="I32" s="541"/>
      <c r="J32" s="695"/>
      <c r="K32" s="696" t="s">
        <v>164</v>
      </c>
      <c r="L32" s="697" t="s">
        <v>475</v>
      </c>
      <c r="M32" s="698"/>
      <c r="N32" s="699"/>
      <c r="O32" s="700"/>
      <c r="P32" s="695"/>
      <c r="Q32" s="561"/>
      <c r="R32" s="693"/>
      <c r="S32" s="746"/>
      <c r="T32" s="690"/>
      <c r="U32" s="746"/>
      <c r="V32" s="746"/>
      <c r="W32" s="746"/>
      <c r="X32" s="690"/>
      <c r="Y32" s="746"/>
      <c r="Z32" s="746"/>
      <c r="AA32" s="746"/>
      <c r="AB32" s="674"/>
      <c r="AC32" s="750"/>
      <c r="AD32" s="750"/>
      <c r="AE32" s="750"/>
      <c r="AF32" s="541"/>
      <c r="AG32" s="529"/>
      <c r="AH32" s="706"/>
      <c r="AI32" s="707"/>
      <c r="AJ32" s="706"/>
      <c r="AK32" s="708"/>
      <c r="AL32" s="708"/>
      <c r="AM32" s="708"/>
      <c r="AN32" s="709"/>
      <c r="AO32" s="695"/>
      <c r="AP32" s="678"/>
      <c r="AQ32" s="710"/>
      <c r="AR32" s="710"/>
      <c r="AS32" s="711"/>
      <c r="AT32" s="541"/>
      <c r="AU32" s="705"/>
      <c r="AV32" s="705"/>
      <c r="AW32" s="705"/>
      <c r="AX32" s="705"/>
      <c r="AY32" s="660"/>
      <c r="AZ32" s="660"/>
      <c r="BA32" s="660"/>
      <c r="BB32" s="660"/>
      <c r="BC32" s="660"/>
      <c r="BD32" s="660"/>
      <c r="BE32" s="660"/>
      <c r="BF32" s="722"/>
      <c r="BG32" s="723"/>
      <c r="BH32" s="724"/>
      <c r="BI32" s="724"/>
      <c r="BJ32" s="724"/>
      <c r="BK32" s="725"/>
    </row>
    <row r="33" spans="1:63" ht="57.75" customHeight="1">
      <c r="A33" s="690"/>
      <c r="B33" s="691"/>
      <c r="C33" s="751"/>
      <c r="D33" s="751"/>
      <c r="E33" s="695"/>
      <c r="F33" s="695"/>
      <c r="G33" s="561"/>
      <c r="H33" s="695"/>
      <c r="I33" s="541"/>
      <c r="J33" s="695"/>
      <c r="K33" s="696" t="s">
        <v>165</v>
      </c>
      <c r="L33" s="697" t="s">
        <v>475</v>
      </c>
      <c r="M33" s="698"/>
      <c r="N33" s="699"/>
      <c r="O33" s="700"/>
      <c r="P33" s="695"/>
      <c r="Q33" s="561"/>
      <c r="R33" s="693"/>
      <c r="S33" s="746"/>
      <c r="T33" s="690"/>
      <c r="U33" s="746"/>
      <c r="V33" s="746"/>
      <c r="W33" s="746"/>
      <c r="X33" s="690"/>
      <c r="Y33" s="746"/>
      <c r="Z33" s="746"/>
      <c r="AA33" s="746"/>
      <c r="AB33" s="674"/>
      <c r="AC33" s="750"/>
      <c r="AD33" s="750"/>
      <c r="AE33" s="750"/>
      <c r="AF33" s="541"/>
      <c r="AG33" s="529"/>
      <c r="AH33" s="706"/>
      <c r="AI33" s="707"/>
      <c r="AJ33" s="706"/>
      <c r="AK33" s="708"/>
      <c r="AL33" s="708"/>
      <c r="AM33" s="708"/>
      <c r="AN33" s="709"/>
      <c r="AO33" s="695"/>
      <c r="AP33" s="678"/>
      <c r="AQ33" s="710"/>
      <c r="AR33" s="710"/>
      <c r="AS33" s="711"/>
      <c r="AT33" s="541"/>
      <c r="AU33" s="705"/>
      <c r="AV33" s="705"/>
      <c r="AW33" s="705"/>
      <c r="AX33" s="705"/>
      <c r="AY33" s="690"/>
      <c r="AZ33" s="690"/>
      <c r="BA33" s="690"/>
      <c r="BB33" s="690"/>
      <c r="BC33" s="690"/>
      <c r="BD33" s="690"/>
      <c r="BE33" s="690"/>
      <c r="BF33" s="728"/>
      <c r="BG33" s="729"/>
      <c r="BH33" s="730"/>
      <c r="BI33" s="730"/>
      <c r="BJ33" s="730"/>
      <c r="BK33" s="731"/>
    </row>
    <row r="34" spans="1:63" ht="41.25" customHeight="1">
      <c r="A34" s="690"/>
      <c r="B34" s="691"/>
      <c r="C34" s="743" t="s">
        <v>514</v>
      </c>
      <c r="D34" s="743" t="s">
        <v>515</v>
      </c>
      <c r="E34" s="695"/>
      <c r="F34" s="695"/>
      <c r="G34" s="561"/>
      <c r="H34" s="695"/>
      <c r="I34" s="541"/>
      <c r="J34" s="695"/>
      <c r="K34" s="696" t="s">
        <v>166</v>
      </c>
      <c r="L34" s="697" t="s">
        <v>475</v>
      </c>
      <c r="M34" s="698"/>
      <c r="N34" s="699"/>
      <c r="O34" s="700"/>
      <c r="P34" s="695"/>
      <c r="Q34" s="561"/>
      <c r="R34" s="693"/>
      <c r="S34" s="746"/>
      <c r="T34" s="690"/>
      <c r="U34" s="746"/>
      <c r="V34" s="746"/>
      <c r="W34" s="746"/>
      <c r="X34" s="690"/>
      <c r="Y34" s="746"/>
      <c r="Z34" s="746"/>
      <c r="AA34" s="746"/>
      <c r="AB34" s="674"/>
      <c r="AC34" s="750"/>
      <c r="AD34" s="750"/>
      <c r="AE34" s="750"/>
      <c r="AF34" s="541"/>
      <c r="AG34" s="529"/>
      <c r="AH34" s="706"/>
      <c r="AI34" s="707"/>
      <c r="AJ34" s="706"/>
      <c r="AK34" s="708"/>
      <c r="AL34" s="708"/>
      <c r="AM34" s="708"/>
      <c r="AN34" s="709"/>
      <c r="AO34" s="695"/>
      <c r="AP34" s="678"/>
      <c r="AQ34" s="710"/>
      <c r="AR34" s="710"/>
      <c r="AS34" s="711"/>
      <c r="AT34" s="541"/>
      <c r="AU34" s="705"/>
      <c r="AV34" s="705"/>
      <c r="AW34" s="705"/>
      <c r="AX34" s="705"/>
      <c r="AY34" s="690"/>
      <c r="AZ34" s="690"/>
      <c r="BA34" s="690"/>
      <c r="BB34" s="690"/>
      <c r="BC34" s="690"/>
      <c r="BD34" s="690"/>
      <c r="BE34" s="690"/>
      <c r="BF34" s="728"/>
      <c r="BG34" s="729"/>
      <c r="BH34" s="730"/>
      <c r="BI34" s="730"/>
      <c r="BJ34" s="730"/>
      <c r="BK34" s="731"/>
    </row>
    <row r="35" spans="1:63" ht="42.75" customHeight="1">
      <c r="A35" s="690"/>
      <c r="B35" s="691"/>
      <c r="C35" s="749"/>
      <c r="D35" s="749"/>
      <c r="E35" s="695"/>
      <c r="F35" s="695"/>
      <c r="G35" s="562"/>
      <c r="H35" s="695"/>
      <c r="I35" s="541"/>
      <c r="J35" s="695"/>
      <c r="K35" s="696" t="s">
        <v>167</v>
      </c>
      <c r="L35" s="697" t="s">
        <v>475</v>
      </c>
      <c r="M35" s="698"/>
      <c r="N35" s="699"/>
      <c r="O35" s="700"/>
      <c r="P35" s="695"/>
      <c r="Q35" s="562"/>
      <c r="R35" s="693"/>
      <c r="S35" s="746"/>
      <c r="T35" s="690"/>
      <c r="U35" s="746"/>
      <c r="V35" s="746"/>
      <c r="W35" s="746"/>
      <c r="X35" s="690"/>
      <c r="Y35" s="746"/>
      <c r="Z35" s="746"/>
      <c r="AA35" s="746"/>
      <c r="AB35" s="733"/>
      <c r="AC35" s="752"/>
      <c r="AD35" s="752"/>
      <c r="AE35" s="752"/>
      <c r="AF35" s="542"/>
      <c r="AG35" s="530"/>
      <c r="AH35" s="706"/>
      <c r="AI35" s="707"/>
      <c r="AJ35" s="706"/>
      <c r="AK35" s="708"/>
      <c r="AL35" s="708"/>
      <c r="AM35" s="708"/>
      <c r="AN35" s="709"/>
      <c r="AO35" s="695"/>
      <c r="AP35" s="734"/>
      <c r="AQ35" s="710"/>
      <c r="AR35" s="710"/>
      <c r="AS35" s="711"/>
      <c r="AT35" s="542"/>
      <c r="AU35" s="705"/>
      <c r="AV35" s="705"/>
      <c r="AW35" s="705"/>
      <c r="AX35" s="705"/>
      <c r="AY35" s="690"/>
      <c r="AZ35" s="690"/>
      <c r="BA35" s="690"/>
      <c r="BB35" s="690"/>
      <c r="BC35" s="690"/>
      <c r="BD35" s="690"/>
      <c r="BE35" s="690"/>
      <c r="BF35" s="728"/>
      <c r="BG35" s="729"/>
      <c r="BH35" s="730"/>
      <c r="BI35" s="730"/>
      <c r="BJ35" s="730"/>
      <c r="BK35" s="731"/>
    </row>
    <row r="36" spans="1:63" ht="48.75" customHeight="1">
      <c r="A36" s="690"/>
      <c r="B36" s="691"/>
      <c r="C36" s="749"/>
      <c r="D36" s="749"/>
      <c r="E36" s="695"/>
      <c r="F36" s="695"/>
      <c r="G36" s="753" t="s">
        <v>498</v>
      </c>
      <c r="H36" s="695"/>
      <c r="I36" s="541"/>
      <c r="J36" s="695"/>
      <c r="K36" s="696" t="s">
        <v>168</v>
      </c>
      <c r="L36" s="697" t="s">
        <v>475</v>
      </c>
      <c r="M36" s="698"/>
      <c r="N36" s="699"/>
      <c r="O36" s="700"/>
      <c r="P36" s="695"/>
      <c r="Q36" s="701"/>
      <c r="R36" s="693"/>
      <c r="S36" s="737"/>
      <c r="T36" s="737"/>
      <c r="U36" s="737"/>
      <c r="V36" s="746"/>
      <c r="W36" s="746"/>
      <c r="X36" s="690"/>
      <c r="Y36" s="746"/>
      <c r="Z36" s="746"/>
      <c r="AA36" s="746"/>
      <c r="AB36" s="737"/>
      <c r="AC36" s="737"/>
      <c r="AD36" s="737"/>
      <c r="AE36" s="737"/>
      <c r="AF36" s="540"/>
      <c r="AG36" s="528"/>
      <c r="AH36" s="706"/>
      <c r="AI36" s="707"/>
      <c r="AJ36" s="706"/>
      <c r="AK36" s="708"/>
      <c r="AL36" s="708"/>
      <c r="AM36" s="708"/>
      <c r="AN36" s="709"/>
      <c r="AO36" s="695"/>
      <c r="AP36" s="741" t="s">
        <v>516</v>
      </c>
      <c r="AQ36" s="710"/>
      <c r="AR36" s="710"/>
      <c r="AS36" s="711"/>
      <c r="AT36" s="695" t="s">
        <v>517</v>
      </c>
      <c r="AU36" s="704"/>
      <c r="AV36" s="704"/>
      <c r="AW36" s="704"/>
      <c r="AX36" s="704"/>
      <c r="AY36" s="690"/>
      <c r="AZ36" s="690"/>
      <c r="BA36" s="690"/>
      <c r="BB36" s="690"/>
      <c r="BC36" s="690"/>
      <c r="BD36" s="690"/>
      <c r="BE36" s="690"/>
      <c r="BF36" s="728"/>
      <c r="BG36" s="729"/>
      <c r="BH36" s="730"/>
      <c r="BI36" s="730"/>
      <c r="BJ36" s="730"/>
      <c r="BK36" s="731"/>
    </row>
    <row r="37" spans="1:63" ht="51" customHeight="1">
      <c r="A37" s="690"/>
      <c r="B37" s="691"/>
      <c r="C37" s="749"/>
      <c r="D37" s="749"/>
      <c r="E37" s="695"/>
      <c r="F37" s="695"/>
      <c r="G37" s="754"/>
      <c r="H37" s="695"/>
      <c r="I37" s="541"/>
      <c r="J37" s="695"/>
      <c r="K37" s="739" t="s">
        <v>169</v>
      </c>
      <c r="L37" s="697" t="s">
        <v>475</v>
      </c>
      <c r="M37" s="698"/>
      <c r="N37" s="699"/>
      <c r="O37" s="700"/>
      <c r="P37" s="695"/>
      <c r="Q37" s="701"/>
      <c r="R37" s="693"/>
      <c r="S37" s="674"/>
      <c r="T37" s="674"/>
      <c r="U37" s="674"/>
      <c r="V37" s="746"/>
      <c r="W37" s="746"/>
      <c r="X37" s="690"/>
      <c r="Y37" s="746"/>
      <c r="Z37" s="746"/>
      <c r="AA37" s="746"/>
      <c r="AB37" s="674"/>
      <c r="AC37" s="674"/>
      <c r="AD37" s="674"/>
      <c r="AE37" s="674"/>
      <c r="AF37" s="541"/>
      <c r="AG37" s="529"/>
      <c r="AH37" s="706"/>
      <c r="AI37" s="707"/>
      <c r="AJ37" s="706"/>
      <c r="AK37" s="708"/>
      <c r="AL37" s="708"/>
      <c r="AM37" s="708"/>
      <c r="AN37" s="709"/>
      <c r="AO37" s="695"/>
      <c r="AP37" s="741"/>
      <c r="AQ37" s="710"/>
      <c r="AR37" s="710"/>
      <c r="AS37" s="711"/>
      <c r="AT37" s="695"/>
      <c r="AU37" s="704"/>
      <c r="AV37" s="704"/>
      <c r="AW37" s="704"/>
      <c r="AX37" s="704"/>
      <c r="AY37" s="690"/>
      <c r="AZ37" s="690"/>
      <c r="BA37" s="690"/>
      <c r="BB37" s="690"/>
      <c r="BC37" s="690"/>
      <c r="BD37" s="690"/>
      <c r="BE37" s="690"/>
      <c r="BF37" s="728"/>
      <c r="BG37" s="729"/>
      <c r="BH37" s="730"/>
      <c r="BI37" s="730"/>
      <c r="BJ37" s="730"/>
      <c r="BK37" s="731"/>
    </row>
    <row r="38" spans="1:63" ht="52.5" customHeight="1">
      <c r="A38" s="690"/>
      <c r="B38" s="691"/>
      <c r="C38" s="749"/>
      <c r="D38" s="749"/>
      <c r="E38" s="695"/>
      <c r="F38" s="695"/>
      <c r="G38" s="754"/>
      <c r="H38" s="695"/>
      <c r="I38" s="541"/>
      <c r="J38" s="695"/>
      <c r="K38" s="739" t="s">
        <v>170</v>
      </c>
      <c r="L38" s="697" t="s">
        <v>475</v>
      </c>
      <c r="M38" s="698"/>
      <c r="N38" s="699"/>
      <c r="O38" s="700"/>
      <c r="P38" s="695"/>
      <c r="Q38" s="701"/>
      <c r="R38" s="693"/>
      <c r="S38" s="674"/>
      <c r="T38" s="674"/>
      <c r="U38" s="674"/>
      <c r="V38" s="746"/>
      <c r="W38" s="746"/>
      <c r="X38" s="690"/>
      <c r="Y38" s="746"/>
      <c r="Z38" s="746"/>
      <c r="AA38" s="746"/>
      <c r="AB38" s="674"/>
      <c r="AC38" s="674"/>
      <c r="AD38" s="674"/>
      <c r="AE38" s="674"/>
      <c r="AF38" s="541"/>
      <c r="AG38" s="529"/>
      <c r="AH38" s="706"/>
      <c r="AI38" s="707"/>
      <c r="AJ38" s="706"/>
      <c r="AK38" s="708"/>
      <c r="AL38" s="708"/>
      <c r="AM38" s="708"/>
      <c r="AN38" s="709"/>
      <c r="AO38" s="695"/>
      <c r="AP38" s="741"/>
      <c r="AQ38" s="710"/>
      <c r="AR38" s="710"/>
      <c r="AS38" s="711"/>
      <c r="AT38" s="695"/>
      <c r="AU38" s="704"/>
      <c r="AV38" s="704"/>
      <c r="AW38" s="704"/>
      <c r="AX38" s="704"/>
      <c r="AY38" s="690"/>
      <c r="AZ38" s="690"/>
      <c r="BA38" s="690"/>
      <c r="BB38" s="690"/>
      <c r="BC38" s="690"/>
      <c r="BD38" s="690"/>
      <c r="BE38" s="690"/>
      <c r="BF38" s="728"/>
      <c r="BG38" s="729"/>
      <c r="BH38" s="730"/>
      <c r="BI38" s="730"/>
      <c r="BJ38" s="730"/>
      <c r="BK38" s="731"/>
    </row>
    <row r="39" spans="1:63" ht="51" customHeight="1">
      <c r="A39" s="690"/>
      <c r="B39" s="691"/>
      <c r="C39" s="749"/>
      <c r="D39" s="749"/>
      <c r="E39" s="695"/>
      <c r="F39" s="695"/>
      <c r="G39" s="754"/>
      <c r="H39" s="695"/>
      <c r="I39" s="541"/>
      <c r="J39" s="695"/>
      <c r="K39" s="739" t="s">
        <v>171</v>
      </c>
      <c r="L39" s="697" t="s">
        <v>475</v>
      </c>
      <c r="M39" s="698"/>
      <c r="N39" s="699"/>
      <c r="O39" s="700"/>
      <c r="P39" s="695"/>
      <c r="Q39" s="701"/>
      <c r="R39" s="693"/>
      <c r="S39" s="674"/>
      <c r="T39" s="674"/>
      <c r="U39" s="674"/>
      <c r="V39" s="746"/>
      <c r="W39" s="746"/>
      <c r="X39" s="690"/>
      <c r="Y39" s="746"/>
      <c r="Z39" s="746"/>
      <c r="AA39" s="746"/>
      <c r="AB39" s="674"/>
      <c r="AC39" s="674"/>
      <c r="AD39" s="674"/>
      <c r="AE39" s="674"/>
      <c r="AF39" s="541"/>
      <c r="AG39" s="529"/>
      <c r="AH39" s="706"/>
      <c r="AI39" s="707"/>
      <c r="AJ39" s="706"/>
      <c r="AK39" s="708"/>
      <c r="AL39" s="708"/>
      <c r="AM39" s="708"/>
      <c r="AN39" s="709"/>
      <c r="AO39" s="695"/>
      <c r="AP39" s="741"/>
      <c r="AQ39" s="710"/>
      <c r="AR39" s="710"/>
      <c r="AS39" s="711"/>
      <c r="AT39" s="695"/>
      <c r="AU39" s="704"/>
      <c r="AV39" s="704"/>
      <c r="AW39" s="704"/>
      <c r="AX39" s="704"/>
      <c r="AY39" s="690"/>
      <c r="AZ39" s="690"/>
      <c r="BA39" s="690"/>
      <c r="BB39" s="690"/>
      <c r="BC39" s="690"/>
      <c r="BD39" s="690"/>
      <c r="BE39" s="690"/>
      <c r="BF39" s="728"/>
      <c r="BG39" s="729"/>
      <c r="BH39" s="730"/>
      <c r="BI39" s="730"/>
      <c r="BJ39" s="730"/>
      <c r="BK39" s="731"/>
    </row>
    <row r="40" spans="1:63" ht="78.75" customHeight="1">
      <c r="A40" s="690"/>
      <c r="B40" s="691"/>
      <c r="C40" s="749"/>
      <c r="D40" s="749"/>
      <c r="E40" s="695"/>
      <c r="F40" s="695"/>
      <c r="G40" s="754"/>
      <c r="H40" s="695"/>
      <c r="I40" s="541"/>
      <c r="J40" s="695"/>
      <c r="K40" s="739" t="s">
        <v>172</v>
      </c>
      <c r="L40" s="742" t="s">
        <v>485</v>
      </c>
      <c r="M40" s="698"/>
      <c r="N40" s="699"/>
      <c r="O40" s="700"/>
      <c r="P40" s="695"/>
      <c r="Q40" s="701"/>
      <c r="R40" s="693"/>
      <c r="S40" s="674"/>
      <c r="T40" s="674"/>
      <c r="U40" s="674"/>
      <c r="V40" s="746"/>
      <c r="W40" s="746"/>
      <c r="X40" s="690"/>
      <c r="Y40" s="746"/>
      <c r="Z40" s="746"/>
      <c r="AA40" s="746"/>
      <c r="AB40" s="674"/>
      <c r="AC40" s="674"/>
      <c r="AD40" s="674"/>
      <c r="AE40" s="674"/>
      <c r="AF40" s="541"/>
      <c r="AG40" s="529"/>
      <c r="AH40" s="706"/>
      <c r="AI40" s="707"/>
      <c r="AJ40" s="706"/>
      <c r="AK40" s="708"/>
      <c r="AL40" s="708"/>
      <c r="AM40" s="708"/>
      <c r="AN40" s="709"/>
      <c r="AO40" s="695"/>
      <c r="AP40" s="741"/>
      <c r="AQ40" s="710"/>
      <c r="AR40" s="710"/>
      <c r="AS40" s="711"/>
      <c r="AT40" s="695"/>
      <c r="AU40" s="704"/>
      <c r="AV40" s="704"/>
      <c r="AW40" s="704"/>
      <c r="AX40" s="704"/>
      <c r="AY40" s="690"/>
      <c r="AZ40" s="690"/>
      <c r="BA40" s="690"/>
      <c r="BB40" s="690"/>
      <c r="BC40" s="690"/>
      <c r="BD40" s="690"/>
      <c r="BE40" s="690"/>
      <c r="BF40" s="728"/>
      <c r="BG40" s="729"/>
      <c r="BH40" s="730"/>
      <c r="BI40" s="730"/>
      <c r="BJ40" s="730"/>
      <c r="BK40" s="731"/>
    </row>
    <row r="41" spans="1:63" ht="72.75" customHeight="1">
      <c r="A41" s="690"/>
      <c r="B41" s="691"/>
      <c r="C41" s="749"/>
      <c r="D41" s="749"/>
      <c r="E41" s="695"/>
      <c r="F41" s="695"/>
      <c r="G41" s="754"/>
      <c r="H41" s="695"/>
      <c r="I41" s="541"/>
      <c r="J41" s="695"/>
      <c r="K41" s="739" t="s">
        <v>173</v>
      </c>
      <c r="L41" s="697" t="s">
        <v>485</v>
      </c>
      <c r="M41" s="698"/>
      <c r="N41" s="699"/>
      <c r="O41" s="700"/>
      <c r="P41" s="695"/>
      <c r="Q41" s="701"/>
      <c r="R41" s="693"/>
      <c r="S41" s="674"/>
      <c r="T41" s="674"/>
      <c r="U41" s="674"/>
      <c r="V41" s="746"/>
      <c r="W41" s="746"/>
      <c r="X41" s="690"/>
      <c r="Y41" s="746"/>
      <c r="Z41" s="746"/>
      <c r="AA41" s="746"/>
      <c r="AB41" s="674"/>
      <c r="AC41" s="674"/>
      <c r="AD41" s="674"/>
      <c r="AE41" s="674"/>
      <c r="AF41" s="541"/>
      <c r="AG41" s="529"/>
      <c r="AH41" s="706"/>
      <c r="AI41" s="707"/>
      <c r="AJ41" s="706"/>
      <c r="AK41" s="708"/>
      <c r="AL41" s="708"/>
      <c r="AM41" s="708"/>
      <c r="AN41" s="709"/>
      <c r="AO41" s="695"/>
      <c r="AP41" s="741"/>
      <c r="AQ41" s="710"/>
      <c r="AR41" s="710"/>
      <c r="AS41" s="711"/>
      <c r="AT41" s="695"/>
      <c r="AU41" s="704"/>
      <c r="AV41" s="704"/>
      <c r="AW41" s="704"/>
      <c r="AX41" s="704"/>
      <c r="AY41" s="690"/>
      <c r="AZ41" s="690"/>
      <c r="BA41" s="690"/>
      <c r="BB41" s="690"/>
      <c r="BC41" s="690"/>
      <c r="BD41" s="690"/>
      <c r="BE41" s="690"/>
      <c r="BF41" s="728"/>
      <c r="BG41" s="729"/>
      <c r="BH41" s="730"/>
      <c r="BI41" s="730"/>
      <c r="BJ41" s="730"/>
      <c r="BK41" s="731"/>
    </row>
    <row r="42" spans="1:63" ht="57.75" customHeight="1">
      <c r="A42" s="690"/>
      <c r="B42" s="691"/>
      <c r="C42" s="749"/>
      <c r="D42" s="749"/>
      <c r="E42" s="695"/>
      <c r="F42" s="695"/>
      <c r="G42" s="754"/>
      <c r="H42" s="695"/>
      <c r="I42" s="541"/>
      <c r="J42" s="695"/>
      <c r="K42" s="739" t="s">
        <v>174</v>
      </c>
      <c r="L42" s="697" t="s">
        <v>485</v>
      </c>
      <c r="M42" s="698"/>
      <c r="N42" s="699"/>
      <c r="O42" s="700"/>
      <c r="P42" s="695"/>
      <c r="Q42" s="701"/>
      <c r="R42" s="693"/>
      <c r="S42" s="674"/>
      <c r="T42" s="674"/>
      <c r="U42" s="674"/>
      <c r="V42" s="746"/>
      <c r="W42" s="746"/>
      <c r="X42" s="690"/>
      <c r="Y42" s="746"/>
      <c r="Z42" s="746"/>
      <c r="AA42" s="746"/>
      <c r="AB42" s="674"/>
      <c r="AC42" s="674"/>
      <c r="AD42" s="674"/>
      <c r="AE42" s="674"/>
      <c r="AF42" s="541"/>
      <c r="AG42" s="529"/>
      <c r="AH42" s="706"/>
      <c r="AI42" s="707"/>
      <c r="AJ42" s="706"/>
      <c r="AK42" s="708"/>
      <c r="AL42" s="708"/>
      <c r="AM42" s="708"/>
      <c r="AN42" s="709"/>
      <c r="AO42" s="695"/>
      <c r="AP42" s="741"/>
      <c r="AQ42" s="710"/>
      <c r="AR42" s="710"/>
      <c r="AS42" s="711"/>
      <c r="AT42" s="695"/>
      <c r="AU42" s="704"/>
      <c r="AV42" s="704"/>
      <c r="AW42" s="704"/>
      <c r="AX42" s="704"/>
      <c r="AY42" s="690"/>
      <c r="AZ42" s="690"/>
      <c r="BA42" s="690"/>
      <c r="BB42" s="690"/>
      <c r="BC42" s="690"/>
      <c r="BD42" s="690"/>
      <c r="BE42" s="690"/>
      <c r="BF42" s="728"/>
      <c r="BG42" s="729"/>
      <c r="BH42" s="730"/>
      <c r="BI42" s="730"/>
      <c r="BJ42" s="730"/>
      <c r="BK42" s="731"/>
    </row>
    <row r="43" spans="1:63" ht="102.75" customHeight="1" thickBot="1">
      <c r="A43" s="690"/>
      <c r="B43" s="691"/>
      <c r="C43" s="755"/>
      <c r="D43" s="755"/>
      <c r="E43" s="695"/>
      <c r="F43" s="695"/>
      <c r="G43" s="669"/>
      <c r="H43" s="695"/>
      <c r="I43" s="542"/>
      <c r="J43" s="695"/>
      <c r="K43" s="739" t="s">
        <v>175</v>
      </c>
      <c r="L43" s="697" t="s">
        <v>485</v>
      </c>
      <c r="M43" s="698"/>
      <c r="N43" s="699"/>
      <c r="O43" s="700"/>
      <c r="P43" s="695"/>
      <c r="Q43" s="701"/>
      <c r="R43" s="693"/>
      <c r="S43" s="733"/>
      <c r="T43" s="733"/>
      <c r="U43" s="733"/>
      <c r="V43" s="746"/>
      <c r="W43" s="746"/>
      <c r="X43" s="690"/>
      <c r="Y43" s="746"/>
      <c r="Z43" s="746"/>
      <c r="AA43" s="746"/>
      <c r="AB43" s="733"/>
      <c r="AC43" s="733"/>
      <c r="AD43" s="733"/>
      <c r="AE43" s="733"/>
      <c r="AF43" s="542"/>
      <c r="AG43" s="530"/>
      <c r="AH43" s="706"/>
      <c r="AI43" s="707"/>
      <c r="AJ43" s="706"/>
      <c r="AK43" s="708"/>
      <c r="AL43" s="708"/>
      <c r="AM43" s="708"/>
      <c r="AN43" s="709"/>
      <c r="AO43" s="695"/>
      <c r="AP43" s="741"/>
      <c r="AQ43" s="710"/>
      <c r="AR43" s="710"/>
      <c r="AS43" s="711"/>
      <c r="AT43" s="695"/>
      <c r="AU43" s="704"/>
      <c r="AV43" s="704"/>
      <c r="AW43" s="704"/>
      <c r="AX43" s="704"/>
      <c r="AY43" s="690"/>
      <c r="AZ43" s="690"/>
      <c r="BA43" s="690"/>
      <c r="BB43" s="690"/>
      <c r="BC43" s="690"/>
      <c r="BD43" s="690"/>
      <c r="BE43" s="690"/>
      <c r="BF43" s="728"/>
      <c r="BG43" s="729"/>
      <c r="BH43" s="730"/>
      <c r="BI43" s="730"/>
      <c r="BJ43" s="730"/>
      <c r="BK43" s="731"/>
    </row>
    <row r="44" spans="1:63" ht="46.5" customHeight="1">
      <c r="A44" s="690">
        <v>3</v>
      </c>
      <c r="B44" s="691" t="s">
        <v>518</v>
      </c>
      <c r="C44" s="743" t="s">
        <v>519</v>
      </c>
      <c r="D44" s="743" t="s">
        <v>520</v>
      </c>
      <c r="E44" s="693" t="s">
        <v>521</v>
      </c>
      <c r="F44" s="693" t="s">
        <v>126</v>
      </c>
      <c r="G44" s="756" t="s">
        <v>522</v>
      </c>
      <c r="H44" s="757" t="s">
        <v>405</v>
      </c>
      <c r="I44" s="757" t="s">
        <v>474</v>
      </c>
      <c r="J44" s="693" t="s">
        <v>129</v>
      </c>
      <c r="K44" s="696" t="s">
        <v>130</v>
      </c>
      <c r="L44" s="697" t="s">
        <v>475</v>
      </c>
      <c r="M44" s="698">
        <f>COUNTIF(L44:L62,"Si")</f>
        <v>9</v>
      </c>
      <c r="N44" s="699" t="str">
        <f>+IF(AND(M44&lt;6,M44&gt;0),"Moderado",IF(AND(M44&lt;12,M44&gt;5),"Mayor",IF(AND(M44&lt;20,M44&gt;11),"Catastrófico","Responda las Preguntas de Impacto")))</f>
        <v>Mayor</v>
      </c>
      <c r="O44" s="700" t="str">
        <f>IF(AND(EXACT(J44,"Rara vez"),(EXACT(N44,"Moderado"))),"Moderado",IF(AND(EXACT(J44,"Rara vez"),(EXACT(N44,"Mayor"))),"Alto",IF(AND(EXACT(J44,"Rara vez"),(EXACT(N44,"Catastrófico"))),"Extremo",IF(AND(EXACT(J44,"Improbable"),(EXACT(N44,"Moderado"))),"Moderado",IF(AND(EXACT(J44,"Improbable"),(EXACT(N44,"Mayor"))),"Alto",IF(AND(EXACT(J44,"Improbable"),(EXACT(N44,"Catastrófico"))),"Extremo",IF(AND(EXACT(J44,"Posible"),(EXACT(N44,"Moderado"))),"Alto",IF(AND(EXACT(J44,"Posible"),(EXACT(N44,"Mayor"))),"Extremo",IF(AND(EXACT(J44,"Posible"),(EXACT(N44,"Catastrófico"))),"Extremo",IF(AND(EXACT(J44,"Probable"),(EXACT(N44,"Moderado"))),"Alto",IF(AND(EXACT(J44,"Probable"),(EXACT(N44,"Mayor"))),"Extremo",IF(AND(EXACT(J44,"Probable"),(EXACT(N44,"Catastrófico"))),"Extremo",IF(AND(EXACT(J44,"Casi Seguro"),(EXACT(N44,"Moderado"))),"Extremo",IF(AND(EXACT(J44,"Casi Seguro"),(EXACT(N44,"Mayor"))),"Extremo",IF(AND(EXACT(J44,"Casi Seguro"),(EXACT(N44,"Catastrófico"))),"Extremo","")))))))))))))))</f>
        <v>Alto</v>
      </c>
      <c r="P44" s="695" t="s">
        <v>476</v>
      </c>
      <c r="Q44" s="735" t="s">
        <v>523</v>
      </c>
      <c r="R44" s="693" t="s">
        <v>133</v>
      </c>
      <c r="S44" s="702" t="s">
        <v>134</v>
      </c>
      <c r="T44" s="703" t="s">
        <v>135</v>
      </c>
      <c r="U44" s="702">
        <f>+IFERROR(VLOOKUP(T44,[3]DATOS!$E$2:$F$17,2,FALSE),"")</f>
        <v>15</v>
      </c>
      <c r="V44" s="704">
        <f>SUM(U44:U50)</f>
        <v>100</v>
      </c>
      <c r="W44" s="704" t="str">
        <f>+IF(AND(V44&lt;=100,V44&gt;=96),"Fuerte",IF(AND(V44&lt;=95,V44&gt;=86),"Moderado",IF(AND(V44&lt;=85,M44&gt;=0),"Débil"," ")))</f>
        <v>Fuerte</v>
      </c>
      <c r="X44" s="705" t="s">
        <v>136</v>
      </c>
      <c r="Y44" s="704" t="str">
        <f>IF(AND(EXACT(W44,"Fuerte"),(EXACT(X44,"Fuerte"))),"Fuerte",IF(AND(EXACT(W44,"Fuerte"),(EXACT(X44,"Moderado"))),"Moderado",IF(AND(EXACT(W44,"Fuerte"),(EXACT(X44,"Débil"))),"Débil",IF(AND(EXACT(W44,"Moderado"),(EXACT(X44,"Fuerte"))),"Moderado",IF(AND(EXACT(W44,"Moderado"),(EXACT(X44,"Moderado"))),"Moderado",IF(AND(EXACT(W44,"Moderado"),(EXACT(X44,"Débil"))),"Débil",IF(AND(EXACT(W44,"Débil"),(EXACT(X44,"Fuerte"))),"Débil",IF(AND(EXACT(W44,"Débil"),(EXACT(X44,"Moderado"))),"Débil",IF(AND(EXACT(W44,"Débil"),(EXACT(X44,"Débil"))),"Débil",)))))))))</f>
        <v>Fuerte</v>
      </c>
      <c r="Z44" s="704">
        <f>IF(Y44="Fuerte",100,IF(Y44="Moderado",50,IF(Y44="Débil",0)))</f>
        <v>100</v>
      </c>
      <c r="AA44" s="704">
        <f>AVERAGE(Z44:Z62)</f>
        <v>100</v>
      </c>
      <c r="AB44" s="736" t="s">
        <v>49</v>
      </c>
      <c r="AC44" s="758"/>
      <c r="AD44" s="758"/>
      <c r="AE44" s="758"/>
      <c r="AF44" s="757" t="s">
        <v>408</v>
      </c>
      <c r="AG44" s="759" t="s">
        <v>524</v>
      </c>
      <c r="AH44" s="760" t="str">
        <f>+IF(AA44=100,"Fuerte",IF(AND(AA44&lt;=99,AA44&gt;=50),"Moderado",IF(AA44&lt;50,"Débil"," ")))</f>
        <v>Fuerte</v>
      </c>
      <c r="AI44" s="761" t="s">
        <v>140</v>
      </c>
      <c r="AJ44" s="760" t="s">
        <v>141</v>
      </c>
      <c r="AK44" s="762" t="str">
        <f>IF(AND(OR(AJ44="Directamente",AJ44="Indirectamente",AJ44="No Disminuye"),(AH44="Fuerte"),(AI44="Directamente"),(OR(J44="Rara vez",J44="Improbable",J44="Posible"))),"Rara vez",IF(AND(OR(AJ44="Directamente",AJ44="Indirectamente",AJ44="No Disminuye"),(AH44="Fuerte"),(AI44="Directamente"),(J44="Probable")),"Improbable",IF(AND(OR(AJ44="Directamente",AJ44="Indirectamente",AJ44="No Disminuye"),(AH44="Fuerte"),(AI44="Directamente"),(J44="Casi Seguro")),"Posible",IF(AND(AJ44="Directamente",AI44="No disminuye",AH44="Fuerte"),J44,IF(AND(OR(AJ44="Directamente",AJ44="Indirectamente",AJ44="No Disminuye"),AH44="Moderado",AI44="Directamente",(OR(J44="Rara vez",J44="Improbable"))),"Rara vez",IF(AND(OR(AJ44="Directamente",AJ44="Indirectamente",AJ44="No Disminuye"),(AH44="Moderado"),(AI44="Directamente"),(J44="Posible")),"Improbable",IF(AND(OR(AJ44="Directamente",AJ44="Indirectamente",AJ44="No Disminuye"),(AH44="Moderado"),(AI44="Directamente"),(J44="Probable")),"Posible",IF(AND(OR(AJ44="Directamente",AJ44="Indirectamente",AJ44="No Disminuye"),(AH44="Moderado"),(AI44="Directamente"),(J44="Casi Seguro")),"Probable",IF(AND(AJ44="Directamente",AI44="No disminuye",AH44="Moderado"),J44,IF(AH44="Débil",J44," ESTA COMBINACION NO ESTÁ CONTEMPLADA EN LA METODOLOGÍA "))))))))))</f>
        <v>Rara vez</v>
      </c>
      <c r="AL44" s="762" t="str">
        <f>IF(AND(OR(AJ44="Directamente",AJ44="Indirectamente",AJ44="No Disminuye"),AH44="Moderado",AI44="Directamente",(OR(J44="Raro",J44="Improbable"))),"Raro",IF(AND(OR(AJ44="Directamente",AJ44="Indirectamente",AJ44="No Disminuye"),(AH44="Moderado"),(AI44="Directamente"),(J44="Posible")),"Improbable",IF(AND(OR(AJ44="Directamente",AJ44="Indirectamente",AJ44="No Disminuye"),(AH44="Moderado"),(AI44="Directamente"),(J44="Probable")),"Posible",IF(AND(OR(AJ44="Directamente",AJ44="Indirectamente",AJ44="No Disminuye"),(AH44="Moderado"),(AI44="Directamente"),(J44="Casi Seguro")),"Probable",IF(AND(AJ44="Directamente",AI44="No disminuye",AH44="Moderado"),J44," ")))))</f>
        <v xml:space="preserve"> </v>
      </c>
      <c r="AM44" s="762" t="str">
        <f>N44</f>
        <v>Mayor</v>
      </c>
      <c r="AN44" s="709" t="str">
        <f>IF(AND(EXACT(AK44,"Rara vez"),(EXACT(AM44,"Moderado"))),"Moderado",IF(AND(EXACT(AK44,"Rara vez"),(EXACT(AM44,"Mayor"))),"Alto",IF(AND(EXACT(AK44,"Rara vez"),(EXACT(AM44,"Catastrófico"))),"Extremo",IF(AND(EXACT(AK44,"Improbable"),(EXACT(AM44,"Moderado"))),"Moderado",IF(AND(EXACT(AK44,"Improbable"),(EXACT(AM44,"Mayor"))),"Alto",IF(AND(EXACT(AK44,"Improbable"),(EXACT(AM44,"Catastrófico"))),"Extremo",IF(AND(EXACT(AK44,"Posible"),(EXACT(AM44,"Moderado"))),"Alto",IF(AND(EXACT(AK44,"Posible"),(EXACT(AM44,"Mayor"))),"Extremo",IF(AND(EXACT(AK44,"Posible"),(EXACT(AM44,"Catastrófico"))),"Extremo",IF(AND(EXACT(AK44,"Probable"),(EXACT(AM44,"Moderado"))),"Alto",IF(AND(EXACT(AK44,"Probable"),(EXACT(AM44,"Mayor"))),"Extremo",IF(AND(EXACT(AK44,"Probable"),(EXACT(AM44,"Catastrófico"))),"Extremo",IF(AND(EXACT(AK44,"Casi Seguro"),(EXACT(AM44,"Moderado"))),"Extremo",IF(AND(EXACT(AK44,"Casi Seguro"),(EXACT(AM44,"Mayor"))),"Extremo",IF(AND(EXACT(AK44,"Casi Seguro"),(EXACT(AM44,"Catastrófico"))),"Extremo","")))))))))))))))</f>
        <v>Alto</v>
      </c>
      <c r="AO44" s="693" t="s">
        <v>476</v>
      </c>
      <c r="AP44" s="763" t="s">
        <v>525</v>
      </c>
      <c r="AQ44" s="764">
        <v>44927</v>
      </c>
      <c r="AR44" s="764">
        <v>45291</v>
      </c>
      <c r="AS44" s="765" t="s">
        <v>411</v>
      </c>
      <c r="AT44" s="766" t="s">
        <v>526</v>
      </c>
      <c r="AU44" s="767"/>
      <c r="AV44" s="767"/>
      <c r="AW44" s="767"/>
      <c r="AX44" s="767"/>
      <c r="AY44" s="683"/>
      <c r="AZ44" s="683"/>
      <c r="BA44" s="683"/>
      <c r="BB44" s="683"/>
      <c r="BC44" s="683"/>
      <c r="BD44" s="683"/>
      <c r="BE44" s="683"/>
      <c r="BF44" s="684"/>
      <c r="BG44" s="685"/>
      <c r="BH44" s="686"/>
      <c r="BI44" s="686"/>
      <c r="BJ44" s="686"/>
      <c r="BK44" s="687"/>
    </row>
    <row r="45" spans="1:63" ht="30" customHeight="1">
      <c r="A45" s="690"/>
      <c r="B45" s="691"/>
      <c r="C45" s="749"/>
      <c r="D45" s="749"/>
      <c r="E45" s="693"/>
      <c r="F45" s="693"/>
      <c r="G45" s="768"/>
      <c r="H45" s="769"/>
      <c r="I45" s="769"/>
      <c r="J45" s="693"/>
      <c r="K45" s="696" t="s">
        <v>145</v>
      </c>
      <c r="L45" s="697" t="s">
        <v>485</v>
      </c>
      <c r="M45" s="698"/>
      <c r="N45" s="699"/>
      <c r="O45" s="700"/>
      <c r="P45" s="695"/>
      <c r="Q45" s="735"/>
      <c r="R45" s="693"/>
      <c r="S45" s="702" t="s">
        <v>146</v>
      </c>
      <c r="T45" s="703" t="s">
        <v>147</v>
      </c>
      <c r="U45" s="702">
        <f>+IFERROR(VLOOKUP(T45,[3]DATOS!$E$2:$F$17,2,FALSE),"")</f>
        <v>15</v>
      </c>
      <c r="V45" s="704"/>
      <c r="W45" s="704"/>
      <c r="X45" s="705"/>
      <c r="Y45" s="704"/>
      <c r="Z45" s="704"/>
      <c r="AA45" s="704"/>
      <c r="AB45" s="740"/>
      <c r="AC45" s="770"/>
      <c r="AD45" s="770"/>
      <c r="AE45" s="770"/>
      <c r="AF45" s="769"/>
      <c r="AG45" s="771"/>
      <c r="AH45" s="760"/>
      <c r="AI45" s="761"/>
      <c r="AJ45" s="760"/>
      <c r="AK45" s="762"/>
      <c r="AL45" s="762"/>
      <c r="AM45" s="762"/>
      <c r="AN45" s="709"/>
      <c r="AO45" s="693"/>
      <c r="AP45" s="772"/>
      <c r="AQ45" s="764"/>
      <c r="AR45" s="764"/>
      <c r="AS45" s="765"/>
      <c r="AT45" s="766"/>
      <c r="AU45" s="712"/>
      <c r="AV45" s="712"/>
      <c r="AW45" s="712"/>
      <c r="AX45" s="712"/>
      <c r="AY45" s="713"/>
      <c r="AZ45" s="713"/>
      <c r="BA45" s="713"/>
      <c r="BB45" s="713"/>
      <c r="BC45" s="713"/>
      <c r="BD45" s="713"/>
      <c r="BE45" s="713"/>
      <c r="BF45" s="714"/>
      <c r="BG45" s="715"/>
      <c r="BH45" s="716"/>
      <c r="BI45" s="716"/>
      <c r="BJ45" s="716"/>
      <c r="BK45" s="717"/>
    </row>
    <row r="46" spans="1:63" ht="30" customHeight="1">
      <c r="A46" s="690"/>
      <c r="B46" s="691"/>
      <c r="C46" s="749"/>
      <c r="D46" s="749"/>
      <c r="E46" s="693"/>
      <c r="F46" s="693"/>
      <c r="G46" s="768"/>
      <c r="H46" s="769"/>
      <c r="I46" s="769"/>
      <c r="J46" s="693"/>
      <c r="K46" s="696" t="s">
        <v>148</v>
      </c>
      <c r="L46" s="697" t="s">
        <v>475</v>
      </c>
      <c r="M46" s="698"/>
      <c r="N46" s="699"/>
      <c r="O46" s="700"/>
      <c r="P46" s="695"/>
      <c r="Q46" s="735"/>
      <c r="R46" s="693"/>
      <c r="S46" s="702" t="s">
        <v>149</v>
      </c>
      <c r="T46" s="703" t="s">
        <v>150</v>
      </c>
      <c r="U46" s="702">
        <f>+IFERROR(VLOOKUP(T46,[3]DATOS!$E$2:$F$17,2,FALSE),"")</f>
        <v>15</v>
      </c>
      <c r="V46" s="704"/>
      <c r="W46" s="704"/>
      <c r="X46" s="705"/>
      <c r="Y46" s="704"/>
      <c r="Z46" s="704"/>
      <c r="AA46" s="704"/>
      <c r="AB46" s="740"/>
      <c r="AC46" s="770"/>
      <c r="AD46" s="770"/>
      <c r="AE46" s="770"/>
      <c r="AF46" s="769"/>
      <c r="AG46" s="771"/>
      <c r="AH46" s="760"/>
      <c r="AI46" s="761"/>
      <c r="AJ46" s="760"/>
      <c r="AK46" s="762"/>
      <c r="AL46" s="762"/>
      <c r="AM46" s="762"/>
      <c r="AN46" s="709"/>
      <c r="AO46" s="693"/>
      <c r="AP46" s="772"/>
      <c r="AQ46" s="764"/>
      <c r="AR46" s="764"/>
      <c r="AS46" s="765"/>
      <c r="AT46" s="766"/>
      <c r="AU46" s="712"/>
      <c r="AV46" s="712"/>
      <c r="AW46" s="712"/>
      <c r="AX46" s="712"/>
      <c r="AY46" s="713"/>
      <c r="AZ46" s="713"/>
      <c r="BA46" s="713"/>
      <c r="BB46" s="713"/>
      <c r="BC46" s="713"/>
      <c r="BD46" s="713"/>
      <c r="BE46" s="713"/>
      <c r="BF46" s="714"/>
      <c r="BG46" s="715"/>
      <c r="BH46" s="716"/>
      <c r="BI46" s="716"/>
      <c r="BJ46" s="716"/>
      <c r="BK46" s="717"/>
    </row>
    <row r="47" spans="1:63" ht="30" customHeight="1">
      <c r="A47" s="690"/>
      <c r="B47" s="691"/>
      <c r="C47" s="749"/>
      <c r="D47" s="749"/>
      <c r="E47" s="693"/>
      <c r="F47" s="693"/>
      <c r="G47" s="768"/>
      <c r="H47" s="769"/>
      <c r="I47" s="769"/>
      <c r="J47" s="693"/>
      <c r="K47" s="696" t="s">
        <v>151</v>
      </c>
      <c r="L47" s="697" t="s">
        <v>485</v>
      </c>
      <c r="M47" s="698"/>
      <c r="N47" s="699"/>
      <c r="O47" s="700"/>
      <c r="P47" s="695"/>
      <c r="Q47" s="735"/>
      <c r="R47" s="693"/>
      <c r="S47" s="702" t="s">
        <v>153</v>
      </c>
      <c r="T47" s="703" t="s">
        <v>154</v>
      </c>
      <c r="U47" s="702">
        <f>+IFERROR(VLOOKUP(T47,[3]DATOS!$E$2:$F$17,2,FALSE),"")</f>
        <v>15</v>
      </c>
      <c r="V47" s="704"/>
      <c r="W47" s="704"/>
      <c r="X47" s="705"/>
      <c r="Y47" s="704"/>
      <c r="Z47" s="704"/>
      <c r="AA47" s="704"/>
      <c r="AB47" s="740"/>
      <c r="AC47" s="770"/>
      <c r="AD47" s="770"/>
      <c r="AE47" s="770"/>
      <c r="AF47" s="769"/>
      <c r="AG47" s="771"/>
      <c r="AH47" s="760"/>
      <c r="AI47" s="761"/>
      <c r="AJ47" s="760"/>
      <c r="AK47" s="762"/>
      <c r="AL47" s="762"/>
      <c r="AM47" s="762"/>
      <c r="AN47" s="709"/>
      <c r="AO47" s="693"/>
      <c r="AP47" s="772"/>
      <c r="AQ47" s="764"/>
      <c r="AR47" s="764"/>
      <c r="AS47" s="765"/>
      <c r="AT47" s="766"/>
      <c r="AU47" s="712"/>
      <c r="AV47" s="712"/>
      <c r="AW47" s="712"/>
      <c r="AX47" s="712"/>
      <c r="AY47" s="713"/>
      <c r="AZ47" s="713"/>
      <c r="BA47" s="713"/>
      <c r="BB47" s="713"/>
      <c r="BC47" s="713"/>
      <c r="BD47" s="713"/>
      <c r="BE47" s="713"/>
      <c r="BF47" s="714"/>
      <c r="BG47" s="715"/>
      <c r="BH47" s="716"/>
      <c r="BI47" s="716"/>
      <c r="BJ47" s="716"/>
      <c r="BK47" s="717"/>
    </row>
    <row r="48" spans="1:63" ht="30" customHeight="1">
      <c r="A48" s="690"/>
      <c r="B48" s="691"/>
      <c r="C48" s="749"/>
      <c r="D48" s="749"/>
      <c r="E48" s="693"/>
      <c r="F48" s="693"/>
      <c r="G48" s="768"/>
      <c r="H48" s="769"/>
      <c r="I48" s="769"/>
      <c r="J48" s="693"/>
      <c r="K48" s="696" t="s">
        <v>155</v>
      </c>
      <c r="L48" s="697" t="s">
        <v>475</v>
      </c>
      <c r="M48" s="698"/>
      <c r="N48" s="699"/>
      <c r="O48" s="700"/>
      <c r="P48" s="695"/>
      <c r="Q48" s="735"/>
      <c r="R48" s="693"/>
      <c r="S48" s="702" t="s">
        <v>156</v>
      </c>
      <c r="T48" s="703" t="s">
        <v>157</v>
      </c>
      <c r="U48" s="702">
        <f>+IFERROR(VLOOKUP(T48,[3]DATOS!$E$2:$F$17,2,FALSE),"")</f>
        <v>15</v>
      </c>
      <c r="V48" s="704"/>
      <c r="W48" s="704"/>
      <c r="X48" s="705"/>
      <c r="Y48" s="704"/>
      <c r="Z48" s="704"/>
      <c r="AA48" s="704"/>
      <c r="AB48" s="740"/>
      <c r="AC48" s="770"/>
      <c r="AD48" s="770"/>
      <c r="AE48" s="770"/>
      <c r="AF48" s="769"/>
      <c r="AG48" s="771"/>
      <c r="AH48" s="760"/>
      <c r="AI48" s="761"/>
      <c r="AJ48" s="760"/>
      <c r="AK48" s="762"/>
      <c r="AL48" s="762"/>
      <c r="AM48" s="762"/>
      <c r="AN48" s="709"/>
      <c r="AO48" s="693"/>
      <c r="AP48" s="772"/>
      <c r="AQ48" s="764"/>
      <c r="AR48" s="764"/>
      <c r="AS48" s="765"/>
      <c r="AT48" s="766"/>
      <c r="AU48" s="712"/>
      <c r="AV48" s="712"/>
      <c r="AW48" s="712"/>
      <c r="AX48" s="712"/>
      <c r="AY48" s="713"/>
      <c r="AZ48" s="713"/>
      <c r="BA48" s="713"/>
      <c r="BB48" s="713"/>
      <c r="BC48" s="713"/>
      <c r="BD48" s="713"/>
      <c r="BE48" s="713"/>
      <c r="BF48" s="714"/>
      <c r="BG48" s="715"/>
      <c r="BH48" s="716"/>
      <c r="BI48" s="716"/>
      <c r="BJ48" s="716"/>
      <c r="BK48" s="717"/>
    </row>
    <row r="49" spans="1:63" ht="30" customHeight="1">
      <c r="A49" s="690"/>
      <c r="B49" s="691"/>
      <c r="C49" s="749"/>
      <c r="D49" s="749"/>
      <c r="E49" s="693"/>
      <c r="F49" s="693"/>
      <c r="G49" s="768"/>
      <c r="H49" s="769"/>
      <c r="I49" s="769"/>
      <c r="J49" s="693"/>
      <c r="K49" s="696" t="s">
        <v>158</v>
      </c>
      <c r="L49" s="697" t="s">
        <v>485</v>
      </c>
      <c r="M49" s="698"/>
      <c r="N49" s="699"/>
      <c r="O49" s="700"/>
      <c r="P49" s="695"/>
      <c r="Q49" s="735"/>
      <c r="R49" s="693"/>
      <c r="S49" s="702" t="s">
        <v>159</v>
      </c>
      <c r="T49" s="703" t="s">
        <v>160</v>
      </c>
      <c r="U49" s="702">
        <f>+IFERROR(VLOOKUP(T49,[3]DATOS!$E$2:$F$17,2,FALSE),"")</f>
        <v>15</v>
      </c>
      <c r="V49" s="704"/>
      <c r="W49" s="704"/>
      <c r="X49" s="705"/>
      <c r="Y49" s="704"/>
      <c r="Z49" s="704"/>
      <c r="AA49" s="704"/>
      <c r="AB49" s="740"/>
      <c r="AC49" s="770"/>
      <c r="AD49" s="770"/>
      <c r="AE49" s="770"/>
      <c r="AF49" s="769"/>
      <c r="AG49" s="771"/>
      <c r="AH49" s="760"/>
      <c r="AI49" s="761"/>
      <c r="AJ49" s="760"/>
      <c r="AK49" s="762"/>
      <c r="AL49" s="762"/>
      <c r="AM49" s="762"/>
      <c r="AN49" s="709"/>
      <c r="AO49" s="693"/>
      <c r="AP49" s="772"/>
      <c r="AQ49" s="764"/>
      <c r="AR49" s="764"/>
      <c r="AS49" s="765"/>
      <c r="AT49" s="766"/>
      <c r="AU49" s="712"/>
      <c r="AV49" s="712"/>
      <c r="AW49" s="712"/>
      <c r="AX49" s="712"/>
      <c r="AY49" s="713"/>
      <c r="AZ49" s="713"/>
      <c r="BA49" s="713"/>
      <c r="BB49" s="713"/>
      <c r="BC49" s="713"/>
      <c r="BD49" s="713"/>
      <c r="BE49" s="713"/>
      <c r="BF49" s="714"/>
      <c r="BG49" s="715"/>
      <c r="BH49" s="716"/>
      <c r="BI49" s="716"/>
      <c r="BJ49" s="716"/>
      <c r="BK49" s="717"/>
    </row>
    <row r="50" spans="1:63" ht="30" customHeight="1">
      <c r="A50" s="690"/>
      <c r="B50" s="691"/>
      <c r="C50" s="749"/>
      <c r="D50" s="749"/>
      <c r="E50" s="693"/>
      <c r="F50" s="693"/>
      <c r="G50" s="768"/>
      <c r="H50" s="769"/>
      <c r="I50" s="769"/>
      <c r="J50" s="693"/>
      <c r="K50" s="696" t="s">
        <v>161</v>
      </c>
      <c r="L50" s="697" t="s">
        <v>485</v>
      </c>
      <c r="M50" s="698"/>
      <c r="N50" s="699"/>
      <c r="O50" s="700"/>
      <c r="P50" s="695"/>
      <c r="Q50" s="735"/>
      <c r="R50" s="693"/>
      <c r="S50" s="702" t="s">
        <v>162</v>
      </c>
      <c r="T50" s="703" t="s">
        <v>163</v>
      </c>
      <c r="U50" s="702">
        <f>+IFERROR(VLOOKUP(T50,[3]DATOS!$E$2:$F$17,2,FALSE),"")</f>
        <v>10</v>
      </c>
      <c r="V50" s="704"/>
      <c r="W50" s="704"/>
      <c r="X50" s="705"/>
      <c r="Y50" s="704"/>
      <c r="Z50" s="704"/>
      <c r="AA50" s="704"/>
      <c r="AB50" s="740"/>
      <c r="AC50" s="773">
        <v>0.33</v>
      </c>
      <c r="AD50" s="773">
        <v>0.33</v>
      </c>
      <c r="AE50" s="773">
        <v>0.34</v>
      </c>
      <c r="AF50" s="769"/>
      <c r="AG50" s="771"/>
      <c r="AH50" s="760"/>
      <c r="AI50" s="761"/>
      <c r="AJ50" s="760"/>
      <c r="AK50" s="762"/>
      <c r="AL50" s="762"/>
      <c r="AM50" s="762"/>
      <c r="AN50" s="709"/>
      <c r="AO50" s="693"/>
      <c r="AP50" s="772"/>
      <c r="AQ50" s="764"/>
      <c r="AR50" s="764"/>
      <c r="AS50" s="765"/>
      <c r="AT50" s="766"/>
      <c r="AU50" s="712"/>
      <c r="AV50" s="712"/>
      <c r="AW50" s="712"/>
      <c r="AX50" s="712"/>
      <c r="AY50" s="713"/>
      <c r="AZ50" s="713"/>
      <c r="BA50" s="713"/>
      <c r="BB50" s="713"/>
      <c r="BC50" s="713"/>
      <c r="BD50" s="713"/>
      <c r="BE50" s="713"/>
      <c r="BF50" s="714"/>
      <c r="BG50" s="715"/>
      <c r="BH50" s="716"/>
      <c r="BI50" s="716"/>
      <c r="BJ50" s="716"/>
      <c r="BK50" s="717"/>
    </row>
    <row r="51" spans="1:63" ht="72" customHeight="1">
      <c r="A51" s="690"/>
      <c r="B51" s="691"/>
      <c r="C51" s="749"/>
      <c r="D51" s="749"/>
      <c r="E51" s="693"/>
      <c r="F51" s="693"/>
      <c r="G51" s="768"/>
      <c r="H51" s="769"/>
      <c r="I51" s="769"/>
      <c r="J51" s="693"/>
      <c r="K51" s="696" t="s">
        <v>164</v>
      </c>
      <c r="L51" s="697" t="s">
        <v>485</v>
      </c>
      <c r="M51" s="698"/>
      <c r="N51" s="699"/>
      <c r="O51" s="700"/>
      <c r="P51" s="695"/>
      <c r="Q51" s="735"/>
      <c r="R51" s="693"/>
      <c r="S51" s="704"/>
      <c r="T51" s="705"/>
      <c r="U51" s="704"/>
      <c r="V51" s="704"/>
      <c r="W51" s="704"/>
      <c r="X51" s="705"/>
      <c r="Y51" s="704"/>
      <c r="Z51" s="704"/>
      <c r="AA51" s="704"/>
      <c r="AB51" s="740"/>
      <c r="AC51" s="773"/>
      <c r="AD51" s="773"/>
      <c r="AE51" s="773"/>
      <c r="AF51" s="769"/>
      <c r="AG51" s="771"/>
      <c r="AH51" s="760"/>
      <c r="AI51" s="761"/>
      <c r="AJ51" s="760"/>
      <c r="AK51" s="762"/>
      <c r="AL51" s="762"/>
      <c r="AM51" s="762"/>
      <c r="AN51" s="709"/>
      <c r="AO51" s="693"/>
      <c r="AP51" s="772"/>
      <c r="AQ51" s="764"/>
      <c r="AR51" s="764"/>
      <c r="AS51" s="765"/>
      <c r="AT51" s="766"/>
      <c r="AU51" s="712"/>
      <c r="AV51" s="712"/>
      <c r="AW51" s="712"/>
      <c r="AX51" s="712"/>
      <c r="AY51" s="660"/>
      <c r="AZ51" s="660"/>
      <c r="BA51" s="660"/>
      <c r="BB51" s="660"/>
      <c r="BC51" s="660"/>
      <c r="BD51" s="660"/>
      <c r="BE51" s="660"/>
      <c r="BF51" s="722"/>
      <c r="BG51" s="723"/>
      <c r="BH51" s="724"/>
      <c r="BI51" s="724"/>
      <c r="BJ51" s="724"/>
      <c r="BK51" s="725"/>
    </row>
    <row r="52" spans="1:63" ht="45" customHeight="1">
      <c r="A52" s="690"/>
      <c r="B52" s="691"/>
      <c r="C52" s="751"/>
      <c r="D52" s="751"/>
      <c r="E52" s="693"/>
      <c r="F52" s="693"/>
      <c r="G52" s="768"/>
      <c r="H52" s="769"/>
      <c r="I52" s="769"/>
      <c r="J52" s="693"/>
      <c r="K52" s="696" t="s">
        <v>165</v>
      </c>
      <c r="L52" s="697" t="s">
        <v>485</v>
      </c>
      <c r="M52" s="698"/>
      <c r="N52" s="699"/>
      <c r="O52" s="700"/>
      <c r="P52" s="695"/>
      <c r="Q52" s="735"/>
      <c r="R52" s="693"/>
      <c r="S52" s="704"/>
      <c r="T52" s="705"/>
      <c r="U52" s="704"/>
      <c r="V52" s="704"/>
      <c r="W52" s="704"/>
      <c r="X52" s="705"/>
      <c r="Y52" s="704"/>
      <c r="Z52" s="704"/>
      <c r="AA52" s="704"/>
      <c r="AB52" s="740"/>
      <c r="AC52" s="770"/>
      <c r="AD52" s="770"/>
      <c r="AE52" s="770"/>
      <c r="AF52" s="769"/>
      <c r="AG52" s="771"/>
      <c r="AH52" s="760"/>
      <c r="AI52" s="761"/>
      <c r="AJ52" s="760"/>
      <c r="AK52" s="762"/>
      <c r="AL52" s="762"/>
      <c r="AM52" s="762"/>
      <c r="AN52" s="709"/>
      <c r="AO52" s="693"/>
      <c r="AP52" s="772"/>
      <c r="AQ52" s="764"/>
      <c r="AR52" s="764"/>
      <c r="AS52" s="765"/>
      <c r="AT52" s="766"/>
      <c r="AU52" s="740"/>
      <c r="AV52" s="740"/>
      <c r="AW52" s="740"/>
      <c r="AX52" s="740"/>
      <c r="AY52" s="690"/>
      <c r="AZ52" s="690"/>
      <c r="BA52" s="690"/>
      <c r="BB52" s="690"/>
      <c r="BC52" s="690"/>
      <c r="BD52" s="690"/>
      <c r="BE52" s="690"/>
      <c r="BF52" s="728"/>
      <c r="BG52" s="729"/>
      <c r="BH52" s="730"/>
      <c r="BI52" s="730"/>
      <c r="BJ52" s="730"/>
      <c r="BK52" s="731"/>
    </row>
    <row r="53" spans="1:63" ht="45" customHeight="1">
      <c r="A53" s="690"/>
      <c r="B53" s="691"/>
      <c r="C53" s="743" t="s">
        <v>527</v>
      </c>
      <c r="D53" s="743" t="s">
        <v>528</v>
      </c>
      <c r="E53" s="693"/>
      <c r="F53" s="693"/>
      <c r="G53" s="768"/>
      <c r="H53" s="769"/>
      <c r="I53" s="769"/>
      <c r="J53" s="693"/>
      <c r="K53" s="696" t="s">
        <v>166</v>
      </c>
      <c r="L53" s="697" t="s">
        <v>475</v>
      </c>
      <c r="M53" s="698"/>
      <c r="N53" s="699"/>
      <c r="O53" s="700"/>
      <c r="P53" s="695"/>
      <c r="Q53" s="735"/>
      <c r="R53" s="693"/>
      <c r="S53" s="704"/>
      <c r="T53" s="705"/>
      <c r="U53" s="704"/>
      <c r="V53" s="704"/>
      <c r="W53" s="704"/>
      <c r="X53" s="705"/>
      <c r="Y53" s="704"/>
      <c r="Z53" s="704"/>
      <c r="AA53" s="704"/>
      <c r="AB53" s="740"/>
      <c r="AC53" s="770"/>
      <c r="AD53" s="770"/>
      <c r="AE53" s="770"/>
      <c r="AF53" s="769"/>
      <c r="AG53" s="771"/>
      <c r="AH53" s="760"/>
      <c r="AI53" s="761"/>
      <c r="AJ53" s="760"/>
      <c r="AK53" s="762"/>
      <c r="AL53" s="762"/>
      <c r="AM53" s="762"/>
      <c r="AN53" s="709"/>
      <c r="AO53" s="693"/>
      <c r="AP53" s="772"/>
      <c r="AQ53" s="764"/>
      <c r="AR53" s="764"/>
      <c r="AS53" s="765"/>
      <c r="AT53" s="766"/>
      <c r="AU53" s="740"/>
      <c r="AV53" s="740"/>
      <c r="AW53" s="740"/>
      <c r="AX53" s="740"/>
      <c r="AY53" s="690"/>
      <c r="AZ53" s="690"/>
      <c r="BA53" s="690"/>
      <c r="BB53" s="690"/>
      <c r="BC53" s="690"/>
      <c r="BD53" s="690"/>
      <c r="BE53" s="690"/>
      <c r="BF53" s="728"/>
      <c r="BG53" s="729"/>
      <c r="BH53" s="730"/>
      <c r="BI53" s="730"/>
      <c r="BJ53" s="730"/>
      <c r="BK53" s="731"/>
    </row>
    <row r="54" spans="1:63" ht="45" customHeight="1">
      <c r="A54" s="690"/>
      <c r="B54" s="691"/>
      <c r="C54" s="749"/>
      <c r="D54" s="749"/>
      <c r="E54" s="693"/>
      <c r="F54" s="693"/>
      <c r="G54" s="774"/>
      <c r="H54" s="769"/>
      <c r="I54" s="769"/>
      <c r="J54" s="693"/>
      <c r="K54" s="696" t="s">
        <v>167</v>
      </c>
      <c r="L54" s="697" t="s">
        <v>475</v>
      </c>
      <c r="M54" s="698"/>
      <c r="N54" s="699"/>
      <c r="O54" s="700"/>
      <c r="P54" s="695"/>
      <c r="Q54" s="735"/>
      <c r="R54" s="693"/>
      <c r="S54" s="704"/>
      <c r="T54" s="705"/>
      <c r="U54" s="704"/>
      <c r="V54" s="704"/>
      <c r="W54" s="704"/>
      <c r="X54" s="705"/>
      <c r="Y54" s="704"/>
      <c r="Z54" s="704"/>
      <c r="AA54" s="704"/>
      <c r="AB54" s="672"/>
      <c r="AC54" s="775"/>
      <c r="AD54" s="775"/>
      <c r="AE54" s="775"/>
      <c r="AF54" s="663"/>
      <c r="AG54" s="776"/>
      <c r="AH54" s="760"/>
      <c r="AI54" s="761"/>
      <c r="AJ54" s="760"/>
      <c r="AK54" s="762"/>
      <c r="AL54" s="762"/>
      <c r="AM54" s="762"/>
      <c r="AN54" s="709"/>
      <c r="AO54" s="693"/>
      <c r="AP54" s="777"/>
      <c r="AQ54" s="764"/>
      <c r="AR54" s="764"/>
      <c r="AS54" s="765"/>
      <c r="AT54" s="766"/>
      <c r="AU54" s="740"/>
      <c r="AV54" s="740"/>
      <c r="AW54" s="740"/>
      <c r="AX54" s="740"/>
      <c r="AY54" s="690"/>
      <c r="AZ54" s="690"/>
      <c r="BA54" s="690"/>
      <c r="BB54" s="690"/>
      <c r="BC54" s="690"/>
      <c r="BD54" s="690"/>
      <c r="BE54" s="690"/>
      <c r="BF54" s="728"/>
      <c r="BG54" s="729"/>
      <c r="BH54" s="730"/>
      <c r="BI54" s="730"/>
      <c r="BJ54" s="730"/>
      <c r="BK54" s="731"/>
    </row>
    <row r="55" spans="1:63" ht="45" customHeight="1">
      <c r="A55" s="690"/>
      <c r="B55" s="691"/>
      <c r="C55" s="749"/>
      <c r="D55" s="749"/>
      <c r="E55" s="693"/>
      <c r="F55" s="693"/>
      <c r="G55" s="778" t="s">
        <v>529</v>
      </c>
      <c r="H55" s="769"/>
      <c r="I55" s="769"/>
      <c r="J55" s="693"/>
      <c r="K55" s="696" t="s">
        <v>168</v>
      </c>
      <c r="L55" s="697" t="s">
        <v>475</v>
      </c>
      <c r="M55" s="698"/>
      <c r="N55" s="699"/>
      <c r="O55" s="700"/>
      <c r="P55" s="695"/>
      <c r="Q55" s="735" t="s">
        <v>499</v>
      </c>
      <c r="R55" s="693"/>
      <c r="S55" s="736"/>
      <c r="T55" s="736"/>
      <c r="U55" s="736"/>
      <c r="V55" s="704"/>
      <c r="W55" s="704"/>
      <c r="X55" s="705"/>
      <c r="Y55" s="704"/>
      <c r="Z55" s="704"/>
      <c r="AA55" s="704"/>
      <c r="AB55" s="736"/>
      <c r="AC55" s="758"/>
      <c r="AD55" s="758"/>
      <c r="AE55" s="758"/>
      <c r="AF55" s="757"/>
      <c r="AG55" s="759"/>
      <c r="AH55" s="760"/>
      <c r="AI55" s="761"/>
      <c r="AJ55" s="760"/>
      <c r="AK55" s="762"/>
      <c r="AL55" s="762"/>
      <c r="AM55" s="762"/>
      <c r="AN55" s="709"/>
      <c r="AO55" s="693"/>
      <c r="AP55" s="779" t="s">
        <v>530</v>
      </c>
      <c r="AQ55" s="764"/>
      <c r="AR55" s="764"/>
      <c r="AS55" s="765"/>
      <c r="AT55" s="756" t="s">
        <v>531</v>
      </c>
      <c r="AU55" s="740"/>
      <c r="AV55" s="740"/>
      <c r="AW55" s="740"/>
      <c r="AX55" s="740"/>
      <c r="AY55" s="690"/>
      <c r="AZ55" s="690"/>
      <c r="BA55" s="690"/>
      <c r="BB55" s="690"/>
      <c r="BC55" s="690"/>
      <c r="BD55" s="690"/>
      <c r="BE55" s="690"/>
      <c r="BF55" s="728"/>
      <c r="BG55" s="729"/>
      <c r="BH55" s="730"/>
      <c r="BI55" s="730"/>
      <c r="BJ55" s="730"/>
      <c r="BK55" s="731"/>
    </row>
    <row r="56" spans="1:63" ht="45" customHeight="1">
      <c r="A56" s="690"/>
      <c r="B56" s="691"/>
      <c r="C56" s="749"/>
      <c r="D56" s="749"/>
      <c r="E56" s="693"/>
      <c r="F56" s="693"/>
      <c r="G56" s="694"/>
      <c r="H56" s="769"/>
      <c r="I56" s="769"/>
      <c r="J56" s="693"/>
      <c r="K56" s="739" t="s">
        <v>169</v>
      </c>
      <c r="L56" s="697" t="s">
        <v>475</v>
      </c>
      <c r="M56" s="698"/>
      <c r="N56" s="699"/>
      <c r="O56" s="700"/>
      <c r="P56" s="695"/>
      <c r="Q56" s="735"/>
      <c r="R56" s="693"/>
      <c r="S56" s="740"/>
      <c r="T56" s="740"/>
      <c r="U56" s="740"/>
      <c r="V56" s="704"/>
      <c r="W56" s="704"/>
      <c r="X56" s="705"/>
      <c r="Y56" s="704"/>
      <c r="Z56" s="704"/>
      <c r="AA56" s="704"/>
      <c r="AB56" s="740"/>
      <c r="AC56" s="770"/>
      <c r="AD56" s="770"/>
      <c r="AE56" s="770"/>
      <c r="AF56" s="769"/>
      <c r="AG56" s="771"/>
      <c r="AH56" s="760"/>
      <c r="AI56" s="761"/>
      <c r="AJ56" s="760"/>
      <c r="AK56" s="762"/>
      <c r="AL56" s="762"/>
      <c r="AM56" s="762"/>
      <c r="AN56" s="709"/>
      <c r="AO56" s="693"/>
      <c r="AP56" s="779"/>
      <c r="AQ56" s="764"/>
      <c r="AR56" s="764"/>
      <c r="AS56" s="765"/>
      <c r="AT56" s="768"/>
      <c r="AU56" s="740"/>
      <c r="AV56" s="740"/>
      <c r="AW56" s="740"/>
      <c r="AX56" s="740"/>
      <c r="AY56" s="690"/>
      <c r="AZ56" s="690"/>
      <c r="BA56" s="690"/>
      <c r="BB56" s="690"/>
      <c r="BC56" s="690"/>
      <c r="BD56" s="690"/>
      <c r="BE56" s="690"/>
      <c r="BF56" s="728"/>
      <c r="BG56" s="729"/>
      <c r="BH56" s="730"/>
      <c r="BI56" s="730"/>
      <c r="BJ56" s="730"/>
      <c r="BK56" s="731"/>
    </row>
    <row r="57" spans="1:63" ht="45" customHeight="1">
      <c r="A57" s="690"/>
      <c r="B57" s="691"/>
      <c r="C57" s="749"/>
      <c r="D57" s="749"/>
      <c r="E57" s="693"/>
      <c r="F57" s="693"/>
      <c r="G57" s="694"/>
      <c r="H57" s="769"/>
      <c r="I57" s="769"/>
      <c r="J57" s="693"/>
      <c r="K57" s="739" t="s">
        <v>170</v>
      </c>
      <c r="L57" s="697" t="s">
        <v>475</v>
      </c>
      <c r="M57" s="698"/>
      <c r="N57" s="699"/>
      <c r="O57" s="700"/>
      <c r="P57" s="695"/>
      <c r="Q57" s="735"/>
      <c r="R57" s="693"/>
      <c r="S57" s="740"/>
      <c r="T57" s="740"/>
      <c r="U57" s="740"/>
      <c r="V57" s="704"/>
      <c r="W57" s="704"/>
      <c r="X57" s="705"/>
      <c r="Y57" s="704"/>
      <c r="Z57" s="704"/>
      <c r="AA57" s="704"/>
      <c r="AB57" s="740"/>
      <c r="AC57" s="770"/>
      <c r="AD57" s="770"/>
      <c r="AE57" s="770"/>
      <c r="AF57" s="769"/>
      <c r="AG57" s="771"/>
      <c r="AH57" s="760"/>
      <c r="AI57" s="761"/>
      <c r="AJ57" s="760"/>
      <c r="AK57" s="762"/>
      <c r="AL57" s="762"/>
      <c r="AM57" s="762"/>
      <c r="AN57" s="709"/>
      <c r="AO57" s="693"/>
      <c r="AP57" s="779"/>
      <c r="AQ57" s="764"/>
      <c r="AR57" s="764"/>
      <c r="AS57" s="765"/>
      <c r="AT57" s="768"/>
      <c r="AU57" s="740"/>
      <c r="AV57" s="740"/>
      <c r="AW57" s="740"/>
      <c r="AX57" s="740"/>
      <c r="AY57" s="690"/>
      <c r="AZ57" s="690"/>
      <c r="BA57" s="690"/>
      <c r="BB57" s="690"/>
      <c r="BC57" s="690"/>
      <c r="BD57" s="690"/>
      <c r="BE57" s="690"/>
      <c r="BF57" s="728"/>
      <c r="BG57" s="729"/>
      <c r="BH57" s="730"/>
      <c r="BI57" s="730"/>
      <c r="BJ57" s="730"/>
      <c r="BK57" s="731"/>
    </row>
    <row r="58" spans="1:63" ht="45" customHeight="1">
      <c r="A58" s="690"/>
      <c r="B58" s="691"/>
      <c r="C58" s="749"/>
      <c r="D58" s="749"/>
      <c r="E58" s="693"/>
      <c r="F58" s="693"/>
      <c r="G58" s="694"/>
      <c r="H58" s="769"/>
      <c r="I58" s="769"/>
      <c r="J58" s="693"/>
      <c r="K58" s="739" t="s">
        <v>171</v>
      </c>
      <c r="L58" s="697" t="s">
        <v>475</v>
      </c>
      <c r="M58" s="698"/>
      <c r="N58" s="699"/>
      <c r="O58" s="700"/>
      <c r="P58" s="695"/>
      <c r="Q58" s="735"/>
      <c r="R58" s="693"/>
      <c r="S58" s="740"/>
      <c r="T58" s="740"/>
      <c r="U58" s="740"/>
      <c r="V58" s="704"/>
      <c r="W58" s="704"/>
      <c r="X58" s="705"/>
      <c r="Y58" s="704"/>
      <c r="Z58" s="704"/>
      <c r="AA58" s="704"/>
      <c r="AB58" s="740"/>
      <c r="AC58" s="770"/>
      <c r="AD58" s="770"/>
      <c r="AE58" s="770"/>
      <c r="AF58" s="769"/>
      <c r="AG58" s="771"/>
      <c r="AH58" s="760"/>
      <c r="AI58" s="761"/>
      <c r="AJ58" s="760"/>
      <c r="AK58" s="762"/>
      <c r="AL58" s="762"/>
      <c r="AM58" s="762"/>
      <c r="AN58" s="709"/>
      <c r="AO58" s="693"/>
      <c r="AP58" s="779"/>
      <c r="AQ58" s="764"/>
      <c r="AR58" s="764"/>
      <c r="AS58" s="765"/>
      <c r="AT58" s="768"/>
      <c r="AU58" s="740"/>
      <c r="AV58" s="740"/>
      <c r="AW58" s="740"/>
      <c r="AX58" s="740"/>
      <c r="AY58" s="690"/>
      <c r="AZ58" s="690"/>
      <c r="BA58" s="690"/>
      <c r="BB58" s="690"/>
      <c r="BC58" s="690"/>
      <c r="BD58" s="690"/>
      <c r="BE58" s="690"/>
      <c r="BF58" s="728"/>
      <c r="BG58" s="729"/>
      <c r="BH58" s="730"/>
      <c r="BI58" s="730"/>
      <c r="BJ58" s="730"/>
      <c r="BK58" s="731"/>
    </row>
    <row r="59" spans="1:63" ht="45" customHeight="1">
      <c r="A59" s="690"/>
      <c r="B59" s="691"/>
      <c r="C59" s="749"/>
      <c r="D59" s="749"/>
      <c r="E59" s="693"/>
      <c r="F59" s="693"/>
      <c r="G59" s="694"/>
      <c r="H59" s="769"/>
      <c r="I59" s="769"/>
      <c r="J59" s="693"/>
      <c r="K59" s="739" t="s">
        <v>172</v>
      </c>
      <c r="L59" s="742" t="s">
        <v>485</v>
      </c>
      <c r="M59" s="698"/>
      <c r="N59" s="699"/>
      <c r="O59" s="700"/>
      <c r="P59" s="695"/>
      <c r="Q59" s="735"/>
      <c r="R59" s="693"/>
      <c r="S59" s="740"/>
      <c r="T59" s="740"/>
      <c r="U59" s="740"/>
      <c r="V59" s="704"/>
      <c r="W59" s="704"/>
      <c r="X59" s="705"/>
      <c r="Y59" s="704"/>
      <c r="Z59" s="704"/>
      <c r="AA59" s="704"/>
      <c r="AB59" s="740"/>
      <c r="AC59" s="770"/>
      <c r="AD59" s="770"/>
      <c r="AE59" s="770"/>
      <c r="AF59" s="769"/>
      <c r="AG59" s="771"/>
      <c r="AH59" s="760"/>
      <c r="AI59" s="761"/>
      <c r="AJ59" s="760"/>
      <c r="AK59" s="762"/>
      <c r="AL59" s="762"/>
      <c r="AM59" s="762"/>
      <c r="AN59" s="709"/>
      <c r="AO59" s="693"/>
      <c r="AP59" s="779"/>
      <c r="AQ59" s="764"/>
      <c r="AR59" s="764"/>
      <c r="AS59" s="765"/>
      <c r="AT59" s="768"/>
      <c r="AU59" s="740"/>
      <c r="AV59" s="740"/>
      <c r="AW59" s="740"/>
      <c r="AX59" s="740"/>
      <c r="AY59" s="690"/>
      <c r="AZ59" s="690"/>
      <c r="BA59" s="690"/>
      <c r="BB59" s="690"/>
      <c r="BC59" s="690"/>
      <c r="BD59" s="690"/>
      <c r="BE59" s="690"/>
      <c r="BF59" s="728"/>
      <c r="BG59" s="729"/>
      <c r="BH59" s="730"/>
      <c r="BI59" s="730"/>
      <c r="BJ59" s="730"/>
      <c r="BK59" s="731"/>
    </row>
    <row r="60" spans="1:63" ht="12" customHeight="1">
      <c r="A60" s="690"/>
      <c r="B60" s="691"/>
      <c r="C60" s="749"/>
      <c r="D60" s="749"/>
      <c r="E60" s="693"/>
      <c r="F60" s="693"/>
      <c r="G60" s="694"/>
      <c r="H60" s="769"/>
      <c r="I60" s="769"/>
      <c r="J60" s="693"/>
      <c r="K60" s="739" t="s">
        <v>173</v>
      </c>
      <c r="L60" s="697" t="s">
        <v>485</v>
      </c>
      <c r="M60" s="698"/>
      <c r="N60" s="699"/>
      <c r="O60" s="700"/>
      <c r="P60" s="695"/>
      <c r="Q60" s="735"/>
      <c r="R60" s="693"/>
      <c r="S60" s="740"/>
      <c r="T60" s="740"/>
      <c r="U60" s="740"/>
      <c r="V60" s="704"/>
      <c r="W60" s="704"/>
      <c r="X60" s="705"/>
      <c r="Y60" s="704"/>
      <c r="Z60" s="704"/>
      <c r="AA60" s="704"/>
      <c r="AB60" s="740"/>
      <c r="AC60" s="770"/>
      <c r="AD60" s="770"/>
      <c r="AE60" s="770"/>
      <c r="AF60" s="769"/>
      <c r="AG60" s="771"/>
      <c r="AH60" s="760"/>
      <c r="AI60" s="761"/>
      <c r="AJ60" s="760"/>
      <c r="AK60" s="762"/>
      <c r="AL60" s="762"/>
      <c r="AM60" s="762"/>
      <c r="AN60" s="709"/>
      <c r="AO60" s="693"/>
      <c r="AP60" s="779"/>
      <c r="AQ60" s="764"/>
      <c r="AR60" s="764"/>
      <c r="AS60" s="765"/>
      <c r="AT60" s="768"/>
      <c r="AU60" s="740"/>
      <c r="AV60" s="740"/>
      <c r="AW60" s="740"/>
      <c r="AX60" s="740"/>
      <c r="AY60" s="690"/>
      <c r="AZ60" s="690"/>
      <c r="BA60" s="690"/>
      <c r="BB60" s="690"/>
      <c r="BC60" s="690"/>
      <c r="BD60" s="690"/>
      <c r="BE60" s="690"/>
      <c r="BF60" s="728"/>
      <c r="BG60" s="729"/>
      <c r="BH60" s="730"/>
      <c r="BI60" s="730"/>
      <c r="BJ60" s="730"/>
      <c r="BK60" s="731"/>
    </row>
    <row r="61" spans="1:63" ht="45" customHeight="1">
      <c r="A61" s="690"/>
      <c r="B61" s="691"/>
      <c r="C61" s="749"/>
      <c r="D61" s="749"/>
      <c r="E61" s="693"/>
      <c r="F61" s="693"/>
      <c r="G61" s="694"/>
      <c r="H61" s="769"/>
      <c r="I61" s="769"/>
      <c r="J61" s="693"/>
      <c r="K61" s="739" t="s">
        <v>174</v>
      </c>
      <c r="L61" s="697" t="s">
        <v>485</v>
      </c>
      <c r="M61" s="698"/>
      <c r="N61" s="699"/>
      <c r="O61" s="700"/>
      <c r="P61" s="695"/>
      <c r="Q61" s="735"/>
      <c r="R61" s="693"/>
      <c r="S61" s="740"/>
      <c r="T61" s="740"/>
      <c r="U61" s="740"/>
      <c r="V61" s="704"/>
      <c r="W61" s="704"/>
      <c r="X61" s="705"/>
      <c r="Y61" s="704"/>
      <c r="Z61" s="704"/>
      <c r="AA61" s="704"/>
      <c r="AB61" s="740"/>
      <c r="AC61" s="770"/>
      <c r="AD61" s="770"/>
      <c r="AE61" s="770"/>
      <c r="AF61" s="769"/>
      <c r="AG61" s="771"/>
      <c r="AH61" s="760"/>
      <c r="AI61" s="761"/>
      <c r="AJ61" s="760"/>
      <c r="AK61" s="762"/>
      <c r="AL61" s="762"/>
      <c r="AM61" s="762"/>
      <c r="AN61" s="709"/>
      <c r="AO61" s="693"/>
      <c r="AP61" s="779"/>
      <c r="AQ61" s="764"/>
      <c r="AR61" s="764"/>
      <c r="AS61" s="765"/>
      <c r="AT61" s="768"/>
      <c r="AU61" s="740"/>
      <c r="AV61" s="740"/>
      <c r="AW61" s="740"/>
      <c r="AX61" s="740"/>
      <c r="AY61" s="690"/>
      <c r="AZ61" s="690"/>
      <c r="BA61" s="690"/>
      <c r="BB61" s="690"/>
      <c r="BC61" s="690"/>
      <c r="BD61" s="690"/>
      <c r="BE61" s="690"/>
      <c r="BF61" s="728"/>
      <c r="BG61" s="729"/>
      <c r="BH61" s="730"/>
      <c r="BI61" s="730"/>
      <c r="BJ61" s="730"/>
      <c r="BK61" s="731"/>
    </row>
    <row r="62" spans="1:63" ht="45" customHeight="1" thickBot="1">
      <c r="A62" s="690"/>
      <c r="B62" s="691"/>
      <c r="C62" s="755"/>
      <c r="D62" s="755"/>
      <c r="E62" s="693"/>
      <c r="F62" s="693"/>
      <c r="G62" s="732"/>
      <c r="H62" s="663"/>
      <c r="I62" s="663"/>
      <c r="J62" s="693"/>
      <c r="K62" s="739" t="s">
        <v>175</v>
      </c>
      <c r="L62" s="697" t="s">
        <v>485</v>
      </c>
      <c r="M62" s="698"/>
      <c r="N62" s="699"/>
      <c r="O62" s="700"/>
      <c r="P62" s="695"/>
      <c r="Q62" s="735"/>
      <c r="R62" s="693"/>
      <c r="S62" s="672"/>
      <c r="T62" s="672"/>
      <c r="U62" s="672"/>
      <c r="V62" s="704"/>
      <c r="W62" s="704"/>
      <c r="X62" s="705"/>
      <c r="Y62" s="704"/>
      <c r="Z62" s="704"/>
      <c r="AA62" s="704"/>
      <c r="AB62" s="672"/>
      <c r="AC62" s="775"/>
      <c r="AD62" s="775"/>
      <c r="AE62" s="775"/>
      <c r="AF62" s="663"/>
      <c r="AG62" s="776"/>
      <c r="AH62" s="760"/>
      <c r="AI62" s="761"/>
      <c r="AJ62" s="760"/>
      <c r="AK62" s="762"/>
      <c r="AL62" s="762"/>
      <c r="AM62" s="762"/>
      <c r="AN62" s="709"/>
      <c r="AO62" s="693"/>
      <c r="AP62" s="779"/>
      <c r="AQ62" s="764"/>
      <c r="AR62" s="764"/>
      <c r="AS62" s="765"/>
      <c r="AT62" s="774"/>
      <c r="AU62" s="780"/>
      <c r="AV62" s="780"/>
      <c r="AW62" s="780"/>
      <c r="AX62" s="780"/>
      <c r="AY62" s="690"/>
      <c r="AZ62" s="690"/>
      <c r="BA62" s="690"/>
      <c r="BB62" s="690"/>
      <c r="BC62" s="690"/>
      <c r="BD62" s="690"/>
      <c r="BE62" s="690"/>
      <c r="BF62" s="728"/>
      <c r="BG62" s="729"/>
      <c r="BH62" s="730"/>
      <c r="BI62" s="730"/>
      <c r="BJ62" s="730"/>
      <c r="BK62" s="731"/>
    </row>
    <row r="63" spans="1:63" ht="46.5" customHeight="1">
      <c r="A63" s="690">
        <v>4</v>
      </c>
      <c r="B63" s="781" t="s">
        <v>532</v>
      </c>
      <c r="C63" s="743" t="s">
        <v>533</v>
      </c>
      <c r="D63" s="743" t="s">
        <v>534</v>
      </c>
      <c r="E63" s="693" t="s">
        <v>535</v>
      </c>
      <c r="F63" s="757" t="s">
        <v>126</v>
      </c>
      <c r="G63" s="782" t="s">
        <v>536</v>
      </c>
      <c r="H63" s="693" t="s">
        <v>405</v>
      </c>
      <c r="I63" s="757" t="s">
        <v>537</v>
      </c>
      <c r="J63" s="693" t="s">
        <v>180</v>
      </c>
      <c r="K63" s="696" t="s">
        <v>130</v>
      </c>
      <c r="L63" s="697" t="s">
        <v>475</v>
      </c>
      <c r="M63" s="698">
        <f>COUNTIF(L63:L81,"Si")</f>
        <v>11</v>
      </c>
      <c r="N63" s="699" t="str">
        <f>+IF(AND(M63&lt;6,M63&gt;0),"Moderado",IF(AND(M63&lt;12,M63&gt;5),"Mayor",IF(AND(M63&lt;20,M63&gt;11),"Catastrófico","Responda las Preguntas de Impacto")))</f>
        <v>Mayor</v>
      </c>
      <c r="O63" s="700" t="str">
        <f>IF(AND(EXACT(J63,"Rara vez"),(EXACT(N63,"Moderado"))),"Moderado",IF(AND(EXACT(J63,"Rara vez"),(EXACT(N63,"Mayor"))),"Alto",IF(AND(EXACT(J63,"Rara vez"),(EXACT(N63,"Catastrófico"))),"Extremo",IF(AND(EXACT(J63,"Improbable"),(EXACT(N63,"Moderado"))),"Moderado",IF(AND(EXACT(J63,"Improbable"),(EXACT(N63,"Mayor"))),"Alto",IF(AND(EXACT(J63,"Improbable"),(EXACT(N63,"Catastrófico"))),"Extremo",IF(AND(EXACT(J63,"Posible"),(EXACT(N63,"Moderado"))),"Alto",IF(AND(EXACT(J63,"Posible"),(EXACT(N63,"Mayor"))),"Extremo",IF(AND(EXACT(J63,"Posible"),(EXACT(N63,"Catastrófico"))),"Extremo",IF(AND(EXACT(J63,"Probable"),(EXACT(N63,"Moderado"))),"Alto",IF(AND(EXACT(J63,"Probable"),(EXACT(N63,"Mayor"))),"Extremo",IF(AND(EXACT(J63,"Probable"),(EXACT(N63,"Catastrófico"))),"Extremo",IF(AND(EXACT(J63,"Casi Seguro"),(EXACT(N63,"Moderado"))),"Extremo",IF(AND(EXACT(J63,"Casi Seguro"),(EXACT(N63,"Mayor"))),"Extremo",IF(AND(EXACT(J63,"Casi Seguro"),(EXACT(N63,"Catastrófico"))),"Extremo","")))))))))))))))</f>
        <v>Extremo</v>
      </c>
      <c r="P63" s="695" t="s">
        <v>476</v>
      </c>
      <c r="Q63" s="735" t="s">
        <v>538</v>
      </c>
      <c r="R63" s="693" t="s">
        <v>133</v>
      </c>
      <c r="S63" s="702" t="s">
        <v>134</v>
      </c>
      <c r="T63" s="703" t="s">
        <v>135</v>
      </c>
      <c r="U63" s="702">
        <f>+IFERROR(VLOOKUP(T63,[3]DATOS!$E$2:$F$17,2,FALSE),"")</f>
        <v>15</v>
      </c>
      <c r="V63" s="704">
        <f>SUM(U63:U69)</f>
        <v>100</v>
      </c>
      <c r="W63" s="704" t="str">
        <f>+IF(AND(V63&lt;=100,V63&gt;=96),"Fuerte",IF(AND(V63&lt;=95,V63&gt;=86),"Moderado",IF(AND(V63&lt;=85,M63&gt;=0),"Débil"," ")))</f>
        <v>Fuerte</v>
      </c>
      <c r="X63" s="705" t="s">
        <v>136</v>
      </c>
      <c r="Y63" s="704" t="str">
        <f>IF(AND(EXACT(W63,"Fuerte"),(EXACT(X63,"Fuerte"))),"Fuerte",IF(AND(EXACT(W63,"Fuerte"),(EXACT(X63,"Moderado"))),"Moderado",IF(AND(EXACT(W63,"Fuerte"),(EXACT(X63,"Débil"))),"Débil",IF(AND(EXACT(W63,"Moderado"),(EXACT(X63,"Fuerte"))),"Moderado",IF(AND(EXACT(W63,"Moderado"),(EXACT(X63,"Moderado"))),"Moderado",IF(AND(EXACT(W63,"Moderado"),(EXACT(X63,"Débil"))),"Débil",IF(AND(EXACT(W63,"Débil"),(EXACT(X63,"Fuerte"))),"Débil",IF(AND(EXACT(W63,"Débil"),(EXACT(X63,"Moderado"))),"Débil",IF(AND(EXACT(W63,"Débil"),(EXACT(X63,"Débil"))),"Débil",)))))))))</f>
        <v>Fuerte</v>
      </c>
      <c r="Z63" s="704">
        <f>IF(Y63="Fuerte",100,IF(Y63="Moderado",50,IF(Y63="Débil",0)))</f>
        <v>100</v>
      </c>
      <c r="AA63" s="704">
        <f>AVERAGE(Z63:Z81)</f>
        <v>100</v>
      </c>
      <c r="AB63" s="736" t="s">
        <v>49</v>
      </c>
      <c r="AC63" s="783">
        <v>0.33</v>
      </c>
      <c r="AD63" s="783">
        <v>0.33</v>
      </c>
      <c r="AE63" s="783">
        <v>0.34</v>
      </c>
      <c r="AF63" s="757" t="s">
        <v>539</v>
      </c>
      <c r="AG63" s="759" t="s">
        <v>540</v>
      </c>
      <c r="AH63" s="760" t="str">
        <f>+IF(AA63=100,"Fuerte",IF(AND(AA63&lt;=99,AA63&gt;=50),"Moderado",IF(AA63&lt;50,"Débil"," ")))</f>
        <v>Fuerte</v>
      </c>
      <c r="AI63" s="761" t="s">
        <v>140</v>
      </c>
      <c r="AJ63" s="760" t="s">
        <v>141</v>
      </c>
      <c r="AK63" s="762" t="str">
        <f>IF(AND(OR(AJ63="Directamente",AJ63="Indirectamente",AJ63="No Disminuye"),(AH63="Fuerte"),(AI63="Directamente"),(OR(J63="Rara vez",J63="Improbable",J63="Posible"))),"Rara vez",IF(AND(OR(AJ63="Directamente",AJ63="Indirectamente",AJ63="No Disminuye"),(AH63="Fuerte"),(AI63="Directamente"),(J63="Probable")),"Improbable",IF(AND(OR(AJ63="Directamente",AJ63="Indirectamente",AJ63="No Disminuye"),(AH63="Fuerte"),(AI63="Directamente"),(J63="Casi Seguro")),"Posible",IF(AND(AJ63="Directamente",AI63="No disminuye",AH63="Fuerte"),J63,IF(AND(OR(AJ63="Directamente",AJ63="Indirectamente",AJ63="No Disminuye"),AH63="Moderado",AI63="Directamente",(OR(J63="Rara vez",J63="Improbable"))),"Rara vez",IF(AND(OR(AJ63="Directamente",AJ63="Indirectamente",AJ63="No Disminuye"),(AH63="Moderado"),(AI63="Directamente"),(J63="Posible")),"Improbable",IF(AND(OR(AJ63="Directamente",AJ63="Indirectamente",AJ63="No Disminuye"),(AH63="Moderado"),(AI63="Directamente"),(J63="Probable")),"Posible",IF(AND(OR(AJ63="Directamente",AJ63="Indirectamente",AJ63="No Disminuye"),(AH63="Moderado"),(AI63="Directamente"),(J63="Casi Seguro")),"Probable",IF(AND(AJ63="Directamente",AI63="No disminuye",AH63="Moderado"),J63,IF(AH63="Débil",J63," ESTA COMBINACION NO ESTÁ CONTEMPLADA EN LA METODOLOGÍA "))))))))))</f>
        <v>Rara vez</v>
      </c>
      <c r="AL63" s="762" t="str">
        <f>IF(AND(OR(AJ63="Directamente",AJ63="Indirectamente",AJ63="No Disminuye"),AH63="Moderado",AI63="Directamente",(OR(J63="Raro",J63="Improbable"))),"Raro",IF(AND(OR(AJ63="Directamente",AJ63="Indirectamente",AJ63="No Disminuye"),(AH63="Moderado"),(AI63="Directamente"),(J63="Posible")),"Improbable",IF(AND(OR(AJ63="Directamente",AJ63="Indirectamente",AJ63="No Disminuye"),(AH63="Moderado"),(AI63="Directamente"),(J63="Probable")),"Posible",IF(AND(OR(AJ63="Directamente",AJ63="Indirectamente",AJ63="No Disminuye"),(AH63="Moderado"),(AI63="Directamente"),(J63="Casi Seguro")),"Probable",IF(AND(AJ63="Directamente",AI63="No disminuye",AH63="Moderado"),J63," ")))))</f>
        <v xml:space="preserve"> </v>
      </c>
      <c r="AM63" s="762" t="str">
        <f>N63</f>
        <v>Mayor</v>
      </c>
      <c r="AN63" s="709" t="str">
        <f>IF(AND(EXACT(AK63,"Rara vez"),(EXACT(AM63,"Moderado"))),"Moderado",IF(AND(EXACT(AK63,"Rara vez"),(EXACT(AM63,"Mayor"))),"Alto",IF(AND(EXACT(AK63,"Rara vez"),(EXACT(AM63,"Catastrófico"))),"Extremo",IF(AND(EXACT(AK63,"Improbable"),(EXACT(AM63,"Moderado"))),"Moderado",IF(AND(EXACT(AK63,"Improbable"),(EXACT(AM63,"Mayor"))),"Alto",IF(AND(EXACT(AK63,"Improbable"),(EXACT(AM63,"Catastrófico"))),"Extremo",IF(AND(EXACT(AK63,"Posible"),(EXACT(AM63,"Moderado"))),"Alto",IF(AND(EXACT(AK63,"Posible"),(EXACT(AM63,"Mayor"))),"Extremo",IF(AND(EXACT(AK63,"Posible"),(EXACT(AM63,"Catastrófico"))),"Extremo",IF(AND(EXACT(AK63,"Probable"),(EXACT(AM63,"Moderado"))),"Alto",IF(AND(EXACT(AK63,"Probable"),(EXACT(AM63,"Mayor"))),"Extremo",IF(AND(EXACT(AK63,"Probable"),(EXACT(AM63,"Catastrófico"))),"Extremo",IF(AND(EXACT(AK63,"Casi Seguro"),(EXACT(AM63,"Moderado"))),"Extremo",IF(AND(EXACT(AK63,"Casi Seguro"),(EXACT(AM63,"Mayor"))),"Extremo",IF(AND(EXACT(AK63,"Casi Seguro"),(EXACT(AM63,"Catastrófico"))),"Extremo","")))))))))))))))</f>
        <v>Alto</v>
      </c>
      <c r="AO63" s="693" t="s">
        <v>476</v>
      </c>
      <c r="AP63" s="763" t="s">
        <v>541</v>
      </c>
      <c r="AQ63" s="764">
        <v>44927</v>
      </c>
      <c r="AR63" s="764">
        <v>45291</v>
      </c>
      <c r="AS63" s="765" t="s">
        <v>539</v>
      </c>
      <c r="AT63" s="766" t="s">
        <v>542</v>
      </c>
      <c r="AU63" s="682"/>
      <c r="AV63" s="682"/>
      <c r="AW63" s="784"/>
      <c r="AX63" s="682"/>
      <c r="AY63" s="683"/>
      <c r="AZ63" s="683"/>
      <c r="BA63" s="683"/>
      <c r="BB63" s="683"/>
      <c r="BC63" s="683"/>
      <c r="BD63" s="683"/>
      <c r="BE63" s="683"/>
      <c r="BF63" s="684"/>
      <c r="BG63" s="685"/>
      <c r="BH63" s="686"/>
      <c r="BI63" s="686"/>
      <c r="BJ63" s="686"/>
      <c r="BK63" s="687"/>
    </row>
    <row r="64" spans="1:63" ht="30" customHeight="1">
      <c r="A64" s="690"/>
      <c r="B64" s="785"/>
      <c r="C64" s="749"/>
      <c r="D64" s="749"/>
      <c r="E64" s="693"/>
      <c r="F64" s="769"/>
      <c r="G64" s="782"/>
      <c r="H64" s="693"/>
      <c r="I64" s="769"/>
      <c r="J64" s="693"/>
      <c r="K64" s="696" t="s">
        <v>145</v>
      </c>
      <c r="L64" s="697" t="s">
        <v>485</v>
      </c>
      <c r="M64" s="698"/>
      <c r="N64" s="699"/>
      <c r="O64" s="700"/>
      <c r="P64" s="695"/>
      <c r="Q64" s="735"/>
      <c r="R64" s="693"/>
      <c r="S64" s="702" t="s">
        <v>146</v>
      </c>
      <c r="T64" s="703" t="s">
        <v>147</v>
      </c>
      <c r="U64" s="702">
        <f>+IFERROR(VLOOKUP(T64,[3]DATOS!$E$2:$F$17,2,FALSE),"")</f>
        <v>15</v>
      </c>
      <c r="V64" s="704"/>
      <c r="W64" s="704"/>
      <c r="X64" s="705"/>
      <c r="Y64" s="704"/>
      <c r="Z64" s="704"/>
      <c r="AA64" s="704"/>
      <c r="AB64" s="740"/>
      <c r="AC64" s="786"/>
      <c r="AD64" s="786"/>
      <c r="AE64" s="786"/>
      <c r="AF64" s="769"/>
      <c r="AG64" s="771"/>
      <c r="AH64" s="760"/>
      <c r="AI64" s="761"/>
      <c r="AJ64" s="760"/>
      <c r="AK64" s="762"/>
      <c r="AL64" s="762"/>
      <c r="AM64" s="762"/>
      <c r="AN64" s="709"/>
      <c r="AO64" s="693"/>
      <c r="AP64" s="772"/>
      <c r="AQ64" s="764"/>
      <c r="AR64" s="764"/>
      <c r="AS64" s="765"/>
      <c r="AT64" s="766"/>
      <c r="AU64" s="712"/>
      <c r="AV64" s="712"/>
      <c r="AW64" s="787"/>
      <c r="AX64" s="712"/>
      <c r="AY64" s="713"/>
      <c r="AZ64" s="713"/>
      <c r="BA64" s="713"/>
      <c r="BB64" s="713"/>
      <c r="BC64" s="713"/>
      <c r="BD64" s="713"/>
      <c r="BE64" s="713"/>
      <c r="BF64" s="714"/>
      <c r="BG64" s="715"/>
      <c r="BH64" s="716"/>
      <c r="BI64" s="716"/>
      <c r="BJ64" s="716"/>
      <c r="BK64" s="717"/>
    </row>
    <row r="65" spans="1:63" ht="30" customHeight="1">
      <c r="A65" s="690"/>
      <c r="B65" s="785"/>
      <c r="C65" s="749"/>
      <c r="D65" s="749"/>
      <c r="E65" s="693"/>
      <c r="F65" s="769"/>
      <c r="G65" s="782"/>
      <c r="H65" s="693"/>
      <c r="I65" s="769"/>
      <c r="J65" s="693"/>
      <c r="K65" s="696" t="s">
        <v>148</v>
      </c>
      <c r="L65" s="697" t="s">
        <v>485</v>
      </c>
      <c r="M65" s="698"/>
      <c r="N65" s="699"/>
      <c r="O65" s="700"/>
      <c r="P65" s="695"/>
      <c r="Q65" s="735"/>
      <c r="R65" s="693"/>
      <c r="S65" s="702" t="s">
        <v>149</v>
      </c>
      <c r="T65" s="703" t="s">
        <v>150</v>
      </c>
      <c r="U65" s="702">
        <f>+IFERROR(VLOOKUP(T65,[3]DATOS!$E$2:$F$17,2,FALSE),"")</f>
        <v>15</v>
      </c>
      <c r="V65" s="704"/>
      <c r="W65" s="704"/>
      <c r="X65" s="705"/>
      <c r="Y65" s="704"/>
      <c r="Z65" s="704"/>
      <c r="AA65" s="704"/>
      <c r="AB65" s="740"/>
      <c r="AC65" s="786"/>
      <c r="AD65" s="786"/>
      <c r="AE65" s="786"/>
      <c r="AF65" s="769"/>
      <c r="AG65" s="771"/>
      <c r="AH65" s="760"/>
      <c r="AI65" s="761"/>
      <c r="AJ65" s="760"/>
      <c r="AK65" s="762"/>
      <c r="AL65" s="762"/>
      <c r="AM65" s="762"/>
      <c r="AN65" s="709"/>
      <c r="AO65" s="693"/>
      <c r="AP65" s="772"/>
      <c r="AQ65" s="764"/>
      <c r="AR65" s="764"/>
      <c r="AS65" s="765"/>
      <c r="AT65" s="766"/>
      <c r="AU65" s="712"/>
      <c r="AV65" s="712"/>
      <c r="AW65" s="787"/>
      <c r="AX65" s="712"/>
      <c r="AY65" s="713"/>
      <c r="AZ65" s="713"/>
      <c r="BA65" s="713"/>
      <c r="BB65" s="713"/>
      <c r="BC65" s="713"/>
      <c r="BD65" s="713"/>
      <c r="BE65" s="713"/>
      <c r="BF65" s="714"/>
      <c r="BG65" s="715"/>
      <c r="BH65" s="716"/>
      <c r="BI65" s="716"/>
      <c r="BJ65" s="716"/>
      <c r="BK65" s="717"/>
    </row>
    <row r="66" spans="1:63" ht="30" customHeight="1">
      <c r="A66" s="690"/>
      <c r="B66" s="785"/>
      <c r="C66" s="749"/>
      <c r="D66" s="749"/>
      <c r="E66" s="693"/>
      <c r="F66" s="769"/>
      <c r="G66" s="782"/>
      <c r="H66" s="693"/>
      <c r="I66" s="769"/>
      <c r="J66" s="693"/>
      <c r="K66" s="696" t="s">
        <v>151</v>
      </c>
      <c r="L66" s="697" t="s">
        <v>485</v>
      </c>
      <c r="M66" s="698"/>
      <c r="N66" s="699"/>
      <c r="O66" s="700"/>
      <c r="P66" s="695"/>
      <c r="Q66" s="735"/>
      <c r="R66" s="693"/>
      <c r="S66" s="702" t="s">
        <v>153</v>
      </c>
      <c r="T66" s="703" t="s">
        <v>154</v>
      </c>
      <c r="U66" s="702">
        <f>+IFERROR(VLOOKUP(T66,[3]DATOS!$E$2:$F$17,2,FALSE),"")</f>
        <v>15</v>
      </c>
      <c r="V66" s="704"/>
      <c r="W66" s="704"/>
      <c r="X66" s="705"/>
      <c r="Y66" s="704"/>
      <c r="Z66" s="704"/>
      <c r="AA66" s="704"/>
      <c r="AB66" s="740"/>
      <c r="AC66" s="786"/>
      <c r="AD66" s="786"/>
      <c r="AE66" s="786"/>
      <c r="AF66" s="769"/>
      <c r="AG66" s="771"/>
      <c r="AH66" s="760"/>
      <c r="AI66" s="761"/>
      <c r="AJ66" s="760"/>
      <c r="AK66" s="762"/>
      <c r="AL66" s="762"/>
      <c r="AM66" s="762"/>
      <c r="AN66" s="709"/>
      <c r="AO66" s="693"/>
      <c r="AP66" s="772"/>
      <c r="AQ66" s="764"/>
      <c r="AR66" s="764"/>
      <c r="AS66" s="765"/>
      <c r="AT66" s="766"/>
      <c r="AU66" s="712"/>
      <c r="AV66" s="712"/>
      <c r="AW66" s="787"/>
      <c r="AX66" s="712"/>
      <c r="AY66" s="713"/>
      <c r="AZ66" s="713"/>
      <c r="BA66" s="713"/>
      <c r="BB66" s="713"/>
      <c r="BC66" s="713"/>
      <c r="BD66" s="713"/>
      <c r="BE66" s="713"/>
      <c r="BF66" s="714"/>
      <c r="BG66" s="715"/>
      <c r="BH66" s="716"/>
      <c r="BI66" s="716"/>
      <c r="BJ66" s="716"/>
      <c r="BK66" s="717"/>
    </row>
    <row r="67" spans="1:63" ht="30" customHeight="1">
      <c r="A67" s="690"/>
      <c r="B67" s="785"/>
      <c r="C67" s="749"/>
      <c r="D67" s="749"/>
      <c r="E67" s="693"/>
      <c r="F67" s="769"/>
      <c r="G67" s="782"/>
      <c r="H67" s="693"/>
      <c r="I67" s="769"/>
      <c r="J67" s="693"/>
      <c r="K67" s="696" t="s">
        <v>155</v>
      </c>
      <c r="L67" s="697" t="s">
        <v>475</v>
      </c>
      <c r="M67" s="698"/>
      <c r="N67" s="699"/>
      <c r="O67" s="700"/>
      <c r="P67" s="695"/>
      <c r="Q67" s="735"/>
      <c r="R67" s="693"/>
      <c r="S67" s="702" t="s">
        <v>156</v>
      </c>
      <c r="T67" s="703" t="s">
        <v>157</v>
      </c>
      <c r="U67" s="702">
        <f>+IFERROR(VLOOKUP(T67,[3]DATOS!$E$2:$F$17,2,FALSE),"")</f>
        <v>15</v>
      </c>
      <c r="V67" s="704"/>
      <c r="W67" s="704"/>
      <c r="X67" s="705"/>
      <c r="Y67" s="704"/>
      <c r="Z67" s="704"/>
      <c r="AA67" s="704"/>
      <c r="AB67" s="740"/>
      <c r="AC67" s="786"/>
      <c r="AD67" s="786"/>
      <c r="AE67" s="786"/>
      <c r="AF67" s="769"/>
      <c r="AG67" s="771"/>
      <c r="AH67" s="760"/>
      <c r="AI67" s="761"/>
      <c r="AJ67" s="760"/>
      <c r="AK67" s="762"/>
      <c r="AL67" s="762"/>
      <c r="AM67" s="762"/>
      <c r="AN67" s="709"/>
      <c r="AO67" s="693"/>
      <c r="AP67" s="772"/>
      <c r="AQ67" s="764"/>
      <c r="AR67" s="764"/>
      <c r="AS67" s="765"/>
      <c r="AT67" s="766"/>
      <c r="AU67" s="712"/>
      <c r="AV67" s="712"/>
      <c r="AW67" s="787"/>
      <c r="AX67" s="712"/>
      <c r="AY67" s="713"/>
      <c r="AZ67" s="713"/>
      <c r="BA67" s="713"/>
      <c r="BB67" s="713"/>
      <c r="BC67" s="713"/>
      <c r="BD67" s="713"/>
      <c r="BE67" s="713"/>
      <c r="BF67" s="714"/>
      <c r="BG67" s="715"/>
      <c r="BH67" s="716"/>
      <c r="BI67" s="716"/>
      <c r="BJ67" s="716"/>
      <c r="BK67" s="717"/>
    </row>
    <row r="68" spans="1:63" ht="30" customHeight="1">
      <c r="A68" s="690"/>
      <c r="B68" s="785"/>
      <c r="C68" s="749"/>
      <c r="D68" s="749"/>
      <c r="E68" s="693"/>
      <c r="F68" s="769"/>
      <c r="G68" s="782"/>
      <c r="H68" s="693"/>
      <c r="I68" s="769"/>
      <c r="J68" s="693"/>
      <c r="K68" s="696" t="s">
        <v>158</v>
      </c>
      <c r="L68" s="697" t="s">
        <v>475</v>
      </c>
      <c r="M68" s="698"/>
      <c r="N68" s="699"/>
      <c r="O68" s="700"/>
      <c r="P68" s="695"/>
      <c r="Q68" s="735"/>
      <c r="R68" s="693"/>
      <c r="S68" s="702" t="s">
        <v>159</v>
      </c>
      <c r="T68" s="703" t="s">
        <v>160</v>
      </c>
      <c r="U68" s="702">
        <f>+IFERROR(VLOOKUP(T68,[3]DATOS!$E$2:$F$17,2,FALSE),"")</f>
        <v>15</v>
      </c>
      <c r="V68" s="704"/>
      <c r="W68" s="704"/>
      <c r="X68" s="705"/>
      <c r="Y68" s="704"/>
      <c r="Z68" s="704"/>
      <c r="AA68" s="704"/>
      <c r="AB68" s="740"/>
      <c r="AC68" s="786"/>
      <c r="AD68" s="786"/>
      <c r="AE68" s="786"/>
      <c r="AF68" s="769"/>
      <c r="AG68" s="771"/>
      <c r="AH68" s="760"/>
      <c r="AI68" s="761"/>
      <c r="AJ68" s="760"/>
      <c r="AK68" s="762"/>
      <c r="AL68" s="762"/>
      <c r="AM68" s="762"/>
      <c r="AN68" s="709"/>
      <c r="AO68" s="693"/>
      <c r="AP68" s="772"/>
      <c r="AQ68" s="764"/>
      <c r="AR68" s="764"/>
      <c r="AS68" s="765"/>
      <c r="AT68" s="766"/>
      <c r="AU68" s="712"/>
      <c r="AV68" s="712"/>
      <c r="AW68" s="787"/>
      <c r="AX68" s="712"/>
      <c r="AY68" s="713"/>
      <c r="AZ68" s="713"/>
      <c r="BA68" s="713"/>
      <c r="BB68" s="713"/>
      <c r="BC68" s="713"/>
      <c r="BD68" s="713"/>
      <c r="BE68" s="713"/>
      <c r="BF68" s="714"/>
      <c r="BG68" s="715"/>
      <c r="BH68" s="716"/>
      <c r="BI68" s="716"/>
      <c r="BJ68" s="716"/>
      <c r="BK68" s="717"/>
    </row>
    <row r="69" spans="1:63" ht="30" customHeight="1">
      <c r="A69" s="690"/>
      <c r="B69" s="785"/>
      <c r="C69" s="749"/>
      <c r="D69" s="749"/>
      <c r="E69" s="693"/>
      <c r="F69" s="769"/>
      <c r="G69" s="782"/>
      <c r="H69" s="693"/>
      <c r="I69" s="769"/>
      <c r="J69" s="693"/>
      <c r="K69" s="696" t="s">
        <v>161</v>
      </c>
      <c r="L69" s="697" t="s">
        <v>485</v>
      </c>
      <c r="M69" s="698"/>
      <c r="N69" s="699"/>
      <c r="O69" s="700"/>
      <c r="P69" s="695"/>
      <c r="Q69" s="735"/>
      <c r="R69" s="693"/>
      <c r="S69" s="702" t="s">
        <v>162</v>
      </c>
      <c r="T69" s="703" t="s">
        <v>163</v>
      </c>
      <c r="U69" s="702">
        <f>+IFERROR(VLOOKUP(T69,[3]DATOS!$E$2:$F$17,2,FALSE),"")</f>
        <v>10</v>
      </c>
      <c r="V69" s="704"/>
      <c r="W69" s="704"/>
      <c r="X69" s="705"/>
      <c r="Y69" s="704"/>
      <c r="Z69" s="704"/>
      <c r="AA69" s="704"/>
      <c r="AB69" s="740"/>
      <c r="AC69" s="786"/>
      <c r="AD69" s="786"/>
      <c r="AE69" s="786"/>
      <c r="AF69" s="769"/>
      <c r="AG69" s="771"/>
      <c r="AH69" s="760"/>
      <c r="AI69" s="761"/>
      <c r="AJ69" s="760"/>
      <c r="AK69" s="762"/>
      <c r="AL69" s="762"/>
      <c r="AM69" s="762"/>
      <c r="AN69" s="709"/>
      <c r="AO69" s="693"/>
      <c r="AP69" s="772"/>
      <c r="AQ69" s="764"/>
      <c r="AR69" s="764"/>
      <c r="AS69" s="765"/>
      <c r="AT69" s="766"/>
      <c r="AU69" s="712"/>
      <c r="AV69" s="712"/>
      <c r="AW69" s="787"/>
      <c r="AX69" s="712"/>
      <c r="AY69" s="713"/>
      <c r="AZ69" s="713"/>
      <c r="BA69" s="713"/>
      <c r="BB69" s="713"/>
      <c r="BC69" s="713"/>
      <c r="BD69" s="713"/>
      <c r="BE69" s="713"/>
      <c r="BF69" s="714"/>
      <c r="BG69" s="715"/>
      <c r="BH69" s="716"/>
      <c r="BI69" s="716"/>
      <c r="BJ69" s="716"/>
      <c r="BK69" s="717"/>
    </row>
    <row r="70" spans="1:63" ht="72" customHeight="1">
      <c r="A70" s="690"/>
      <c r="B70" s="785"/>
      <c r="C70" s="749"/>
      <c r="D70" s="749"/>
      <c r="E70" s="693"/>
      <c r="F70" s="769"/>
      <c r="G70" s="782"/>
      <c r="H70" s="693"/>
      <c r="I70" s="769"/>
      <c r="J70" s="693"/>
      <c r="K70" s="696" t="s">
        <v>164</v>
      </c>
      <c r="L70" s="697" t="s">
        <v>475</v>
      </c>
      <c r="M70" s="698"/>
      <c r="N70" s="699"/>
      <c r="O70" s="700"/>
      <c r="P70" s="695"/>
      <c r="Q70" s="735"/>
      <c r="R70" s="693"/>
      <c r="S70" s="704"/>
      <c r="T70" s="705"/>
      <c r="U70" s="704"/>
      <c r="V70" s="704"/>
      <c r="W70" s="704"/>
      <c r="X70" s="705"/>
      <c r="Y70" s="704"/>
      <c r="Z70" s="704"/>
      <c r="AA70" s="704"/>
      <c r="AB70" s="740"/>
      <c r="AC70" s="786"/>
      <c r="AD70" s="786"/>
      <c r="AE70" s="786"/>
      <c r="AF70" s="769"/>
      <c r="AG70" s="771"/>
      <c r="AH70" s="760"/>
      <c r="AI70" s="761"/>
      <c r="AJ70" s="760"/>
      <c r="AK70" s="762"/>
      <c r="AL70" s="762"/>
      <c r="AM70" s="762"/>
      <c r="AN70" s="709"/>
      <c r="AO70" s="693"/>
      <c r="AP70" s="772"/>
      <c r="AQ70" s="764"/>
      <c r="AR70" s="764"/>
      <c r="AS70" s="765"/>
      <c r="AT70" s="766"/>
      <c r="AU70" s="712"/>
      <c r="AV70" s="712"/>
      <c r="AW70" s="787"/>
      <c r="AX70" s="712"/>
      <c r="AY70" s="660"/>
      <c r="AZ70" s="660"/>
      <c r="BA70" s="660"/>
      <c r="BB70" s="660"/>
      <c r="BC70" s="660"/>
      <c r="BD70" s="660"/>
      <c r="BE70" s="660"/>
      <c r="BF70" s="722"/>
      <c r="BG70" s="723"/>
      <c r="BH70" s="724"/>
      <c r="BI70" s="724"/>
      <c r="BJ70" s="724"/>
      <c r="BK70" s="725"/>
    </row>
    <row r="71" spans="1:63" ht="45" customHeight="1">
      <c r="A71" s="690"/>
      <c r="B71" s="785"/>
      <c r="C71" s="751"/>
      <c r="D71" s="751"/>
      <c r="E71" s="693"/>
      <c r="F71" s="769"/>
      <c r="G71" s="782"/>
      <c r="H71" s="693"/>
      <c r="I71" s="769"/>
      <c r="J71" s="693"/>
      <c r="K71" s="696" t="s">
        <v>165</v>
      </c>
      <c r="L71" s="697" t="s">
        <v>485</v>
      </c>
      <c r="M71" s="698"/>
      <c r="N71" s="699"/>
      <c r="O71" s="700"/>
      <c r="P71" s="695"/>
      <c r="Q71" s="735"/>
      <c r="R71" s="693"/>
      <c r="S71" s="704"/>
      <c r="T71" s="705"/>
      <c r="U71" s="704"/>
      <c r="V71" s="704"/>
      <c r="W71" s="704"/>
      <c r="X71" s="705"/>
      <c r="Y71" s="704"/>
      <c r="Z71" s="704"/>
      <c r="AA71" s="704"/>
      <c r="AB71" s="740"/>
      <c r="AC71" s="786"/>
      <c r="AD71" s="786"/>
      <c r="AE71" s="786"/>
      <c r="AF71" s="769"/>
      <c r="AG71" s="771"/>
      <c r="AH71" s="760"/>
      <c r="AI71" s="761"/>
      <c r="AJ71" s="760"/>
      <c r="AK71" s="762"/>
      <c r="AL71" s="762"/>
      <c r="AM71" s="762"/>
      <c r="AN71" s="709"/>
      <c r="AO71" s="693"/>
      <c r="AP71" s="772"/>
      <c r="AQ71" s="764"/>
      <c r="AR71" s="764"/>
      <c r="AS71" s="765"/>
      <c r="AT71" s="766"/>
      <c r="AU71" s="712"/>
      <c r="AV71" s="712"/>
      <c r="AW71" s="787"/>
      <c r="AX71" s="712"/>
      <c r="AY71" s="690"/>
      <c r="AZ71" s="690"/>
      <c r="BA71" s="690"/>
      <c r="BB71" s="690"/>
      <c r="BC71" s="690"/>
      <c r="BD71" s="690"/>
      <c r="BE71" s="690"/>
      <c r="BF71" s="728"/>
      <c r="BG71" s="729"/>
      <c r="BH71" s="730"/>
      <c r="BI71" s="730"/>
      <c r="BJ71" s="730"/>
      <c r="BK71" s="731"/>
    </row>
    <row r="72" spans="1:63" ht="45" customHeight="1">
      <c r="A72" s="690"/>
      <c r="B72" s="785"/>
      <c r="C72" s="743" t="s">
        <v>543</v>
      </c>
      <c r="D72" s="743" t="s">
        <v>544</v>
      </c>
      <c r="E72" s="693"/>
      <c r="F72" s="769"/>
      <c r="G72" s="782"/>
      <c r="H72" s="693"/>
      <c r="I72" s="769"/>
      <c r="J72" s="693"/>
      <c r="K72" s="696" t="s">
        <v>166</v>
      </c>
      <c r="L72" s="697" t="s">
        <v>475</v>
      </c>
      <c r="M72" s="698"/>
      <c r="N72" s="699"/>
      <c r="O72" s="700"/>
      <c r="P72" s="695"/>
      <c r="Q72" s="735"/>
      <c r="R72" s="693"/>
      <c r="S72" s="704"/>
      <c r="T72" s="705"/>
      <c r="U72" s="704"/>
      <c r="V72" s="704"/>
      <c r="W72" s="704"/>
      <c r="X72" s="705"/>
      <c r="Y72" s="704"/>
      <c r="Z72" s="704"/>
      <c r="AA72" s="704"/>
      <c r="AB72" s="740"/>
      <c r="AC72" s="786"/>
      <c r="AD72" s="786"/>
      <c r="AE72" s="786"/>
      <c r="AF72" s="769"/>
      <c r="AG72" s="771"/>
      <c r="AH72" s="760"/>
      <c r="AI72" s="761"/>
      <c r="AJ72" s="760"/>
      <c r="AK72" s="762"/>
      <c r="AL72" s="762"/>
      <c r="AM72" s="762"/>
      <c r="AN72" s="709"/>
      <c r="AO72" s="693"/>
      <c r="AP72" s="772"/>
      <c r="AQ72" s="764"/>
      <c r="AR72" s="764"/>
      <c r="AS72" s="765"/>
      <c r="AT72" s="766"/>
      <c r="AU72" s="712"/>
      <c r="AV72" s="712"/>
      <c r="AW72" s="787"/>
      <c r="AX72" s="712"/>
      <c r="AY72" s="690"/>
      <c r="AZ72" s="690"/>
      <c r="BA72" s="690"/>
      <c r="BB72" s="690"/>
      <c r="BC72" s="690"/>
      <c r="BD72" s="690"/>
      <c r="BE72" s="690"/>
      <c r="BF72" s="728"/>
      <c r="BG72" s="729"/>
      <c r="BH72" s="730"/>
      <c r="BI72" s="730"/>
      <c r="BJ72" s="730"/>
      <c r="BK72" s="731"/>
    </row>
    <row r="73" spans="1:63" ht="45" customHeight="1">
      <c r="A73" s="690"/>
      <c r="B73" s="785"/>
      <c r="C73" s="749"/>
      <c r="D73" s="749"/>
      <c r="E73" s="693"/>
      <c r="F73" s="769"/>
      <c r="G73" s="782"/>
      <c r="H73" s="693"/>
      <c r="I73" s="769"/>
      <c r="J73" s="693"/>
      <c r="K73" s="696" t="s">
        <v>167</v>
      </c>
      <c r="L73" s="697" t="s">
        <v>475</v>
      </c>
      <c r="M73" s="698"/>
      <c r="N73" s="699"/>
      <c r="O73" s="700"/>
      <c r="P73" s="695"/>
      <c r="Q73" s="735"/>
      <c r="R73" s="693"/>
      <c r="S73" s="704"/>
      <c r="T73" s="705"/>
      <c r="U73" s="704"/>
      <c r="V73" s="704"/>
      <c r="W73" s="704"/>
      <c r="X73" s="705"/>
      <c r="Y73" s="704"/>
      <c r="Z73" s="704"/>
      <c r="AA73" s="704"/>
      <c r="AB73" s="672"/>
      <c r="AC73" s="788"/>
      <c r="AD73" s="788"/>
      <c r="AE73" s="788"/>
      <c r="AF73" s="663"/>
      <c r="AG73" s="776"/>
      <c r="AH73" s="760"/>
      <c r="AI73" s="761"/>
      <c r="AJ73" s="760"/>
      <c r="AK73" s="762"/>
      <c r="AL73" s="762"/>
      <c r="AM73" s="762"/>
      <c r="AN73" s="709"/>
      <c r="AO73" s="693"/>
      <c r="AP73" s="777"/>
      <c r="AQ73" s="764"/>
      <c r="AR73" s="764"/>
      <c r="AS73" s="765"/>
      <c r="AT73" s="766"/>
      <c r="AU73" s="712"/>
      <c r="AV73" s="712"/>
      <c r="AW73" s="787"/>
      <c r="AX73" s="712"/>
      <c r="AY73" s="690"/>
      <c r="AZ73" s="690"/>
      <c r="BA73" s="690"/>
      <c r="BB73" s="690"/>
      <c r="BC73" s="690"/>
      <c r="BD73" s="690"/>
      <c r="BE73" s="690"/>
      <c r="BF73" s="728"/>
      <c r="BG73" s="729"/>
      <c r="BH73" s="730"/>
      <c r="BI73" s="730"/>
      <c r="BJ73" s="730"/>
      <c r="BK73" s="731"/>
    </row>
    <row r="74" spans="1:63" ht="45" customHeight="1">
      <c r="A74" s="690"/>
      <c r="B74" s="785"/>
      <c r="C74" s="749"/>
      <c r="D74" s="749"/>
      <c r="E74" s="693"/>
      <c r="F74" s="769"/>
      <c r="G74" s="778" t="s">
        <v>545</v>
      </c>
      <c r="H74" s="693"/>
      <c r="I74" s="769"/>
      <c r="J74" s="693"/>
      <c r="K74" s="696" t="s">
        <v>168</v>
      </c>
      <c r="L74" s="697" t="s">
        <v>475</v>
      </c>
      <c r="M74" s="698"/>
      <c r="N74" s="699"/>
      <c r="O74" s="700"/>
      <c r="P74" s="695"/>
      <c r="Q74" s="735" t="s">
        <v>499</v>
      </c>
      <c r="R74" s="693"/>
      <c r="S74" s="736"/>
      <c r="T74" s="736"/>
      <c r="U74" s="736"/>
      <c r="V74" s="704"/>
      <c r="W74" s="704"/>
      <c r="X74" s="705"/>
      <c r="Y74" s="704"/>
      <c r="Z74" s="704"/>
      <c r="AA74" s="704"/>
      <c r="AB74" s="736"/>
      <c r="AC74" s="758"/>
      <c r="AD74" s="758"/>
      <c r="AE74" s="758"/>
      <c r="AF74" s="757"/>
      <c r="AG74" s="759"/>
      <c r="AH74" s="760"/>
      <c r="AI74" s="761"/>
      <c r="AJ74" s="760"/>
      <c r="AK74" s="762"/>
      <c r="AL74" s="762"/>
      <c r="AM74" s="762"/>
      <c r="AN74" s="709"/>
      <c r="AO74" s="693"/>
      <c r="AP74" s="779" t="s">
        <v>546</v>
      </c>
      <c r="AQ74" s="764"/>
      <c r="AR74" s="764"/>
      <c r="AS74" s="765"/>
      <c r="AT74" s="766" t="s">
        <v>547</v>
      </c>
      <c r="AU74" s="712"/>
      <c r="AV74" s="712"/>
      <c r="AW74" s="787"/>
      <c r="AX74" s="712"/>
      <c r="AY74" s="690"/>
      <c r="AZ74" s="690"/>
      <c r="BA74" s="690"/>
      <c r="BB74" s="690"/>
      <c r="BC74" s="690"/>
      <c r="BD74" s="690"/>
      <c r="BE74" s="690"/>
      <c r="BF74" s="728"/>
      <c r="BG74" s="729"/>
      <c r="BH74" s="730"/>
      <c r="BI74" s="730"/>
      <c r="BJ74" s="730"/>
      <c r="BK74" s="731"/>
    </row>
    <row r="75" spans="1:63" ht="45" customHeight="1">
      <c r="A75" s="690"/>
      <c r="B75" s="785"/>
      <c r="C75" s="749"/>
      <c r="D75" s="749"/>
      <c r="E75" s="693"/>
      <c r="F75" s="769"/>
      <c r="G75" s="694"/>
      <c r="H75" s="693"/>
      <c r="I75" s="769"/>
      <c r="J75" s="693"/>
      <c r="K75" s="739" t="s">
        <v>169</v>
      </c>
      <c r="L75" s="697" t="s">
        <v>475</v>
      </c>
      <c r="M75" s="698"/>
      <c r="N75" s="699"/>
      <c r="O75" s="700"/>
      <c r="P75" s="695"/>
      <c r="Q75" s="735"/>
      <c r="R75" s="693"/>
      <c r="S75" s="740"/>
      <c r="T75" s="740"/>
      <c r="U75" s="740"/>
      <c r="V75" s="704"/>
      <c r="W75" s="704"/>
      <c r="X75" s="705"/>
      <c r="Y75" s="704"/>
      <c r="Z75" s="704"/>
      <c r="AA75" s="704"/>
      <c r="AB75" s="740"/>
      <c r="AC75" s="770"/>
      <c r="AD75" s="770"/>
      <c r="AE75" s="770"/>
      <c r="AF75" s="769"/>
      <c r="AG75" s="771"/>
      <c r="AH75" s="760"/>
      <c r="AI75" s="761"/>
      <c r="AJ75" s="760"/>
      <c r="AK75" s="762"/>
      <c r="AL75" s="762"/>
      <c r="AM75" s="762"/>
      <c r="AN75" s="709"/>
      <c r="AO75" s="693"/>
      <c r="AP75" s="779"/>
      <c r="AQ75" s="764"/>
      <c r="AR75" s="764"/>
      <c r="AS75" s="765"/>
      <c r="AT75" s="766"/>
      <c r="AU75" s="712"/>
      <c r="AV75" s="712"/>
      <c r="AW75" s="787"/>
      <c r="AX75" s="712"/>
      <c r="AY75" s="690"/>
      <c r="AZ75" s="690"/>
      <c r="BA75" s="690"/>
      <c r="BB75" s="690"/>
      <c r="BC75" s="690"/>
      <c r="BD75" s="690"/>
      <c r="BE75" s="690"/>
      <c r="BF75" s="728"/>
      <c r="BG75" s="729"/>
      <c r="BH75" s="730"/>
      <c r="BI75" s="730"/>
      <c r="BJ75" s="730"/>
      <c r="BK75" s="731"/>
    </row>
    <row r="76" spans="1:63" ht="45" customHeight="1">
      <c r="A76" s="690"/>
      <c r="B76" s="785"/>
      <c r="C76" s="749"/>
      <c r="D76" s="749"/>
      <c r="E76" s="693"/>
      <c r="F76" s="769"/>
      <c r="G76" s="694"/>
      <c r="H76" s="693"/>
      <c r="I76" s="769"/>
      <c r="J76" s="693"/>
      <c r="K76" s="739" t="s">
        <v>170</v>
      </c>
      <c r="L76" s="697" t="s">
        <v>475</v>
      </c>
      <c r="M76" s="698"/>
      <c r="N76" s="699"/>
      <c r="O76" s="700"/>
      <c r="P76" s="695"/>
      <c r="Q76" s="735"/>
      <c r="R76" s="693"/>
      <c r="S76" s="740"/>
      <c r="T76" s="740"/>
      <c r="U76" s="740"/>
      <c r="V76" s="704"/>
      <c r="W76" s="704"/>
      <c r="X76" s="705"/>
      <c r="Y76" s="704"/>
      <c r="Z76" s="704"/>
      <c r="AA76" s="704"/>
      <c r="AB76" s="740"/>
      <c r="AC76" s="770"/>
      <c r="AD76" s="770"/>
      <c r="AE76" s="770"/>
      <c r="AF76" s="769"/>
      <c r="AG76" s="771"/>
      <c r="AH76" s="760"/>
      <c r="AI76" s="761"/>
      <c r="AJ76" s="760"/>
      <c r="AK76" s="762"/>
      <c r="AL76" s="762"/>
      <c r="AM76" s="762"/>
      <c r="AN76" s="709"/>
      <c r="AO76" s="693"/>
      <c r="AP76" s="779"/>
      <c r="AQ76" s="764"/>
      <c r="AR76" s="764"/>
      <c r="AS76" s="765"/>
      <c r="AT76" s="766"/>
      <c r="AU76" s="712"/>
      <c r="AV76" s="712"/>
      <c r="AW76" s="787"/>
      <c r="AX76" s="712"/>
      <c r="AY76" s="690"/>
      <c r="AZ76" s="690"/>
      <c r="BA76" s="690"/>
      <c r="BB76" s="690"/>
      <c r="BC76" s="690"/>
      <c r="BD76" s="690"/>
      <c r="BE76" s="690"/>
      <c r="BF76" s="728"/>
      <c r="BG76" s="729"/>
      <c r="BH76" s="730"/>
      <c r="BI76" s="730"/>
      <c r="BJ76" s="730"/>
      <c r="BK76" s="731"/>
    </row>
    <row r="77" spans="1:63" ht="45" customHeight="1">
      <c r="A77" s="690"/>
      <c r="B77" s="785"/>
      <c r="C77" s="749"/>
      <c r="D77" s="749"/>
      <c r="E77" s="693"/>
      <c r="F77" s="769"/>
      <c r="G77" s="694"/>
      <c r="H77" s="693"/>
      <c r="I77" s="769"/>
      <c r="J77" s="693"/>
      <c r="K77" s="739" t="s">
        <v>171</v>
      </c>
      <c r="L77" s="697" t="s">
        <v>475</v>
      </c>
      <c r="M77" s="698"/>
      <c r="N77" s="699"/>
      <c r="O77" s="700"/>
      <c r="P77" s="695"/>
      <c r="Q77" s="735"/>
      <c r="R77" s="693"/>
      <c r="S77" s="740"/>
      <c r="T77" s="740"/>
      <c r="U77" s="740"/>
      <c r="V77" s="704"/>
      <c r="W77" s="704"/>
      <c r="X77" s="705"/>
      <c r="Y77" s="704"/>
      <c r="Z77" s="704"/>
      <c r="AA77" s="704"/>
      <c r="AB77" s="740"/>
      <c r="AC77" s="770"/>
      <c r="AD77" s="770"/>
      <c r="AE77" s="770"/>
      <c r="AF77" s="769"/>
      <c r="AG77" s="771"/>
      <c r="AH77" s="760"/>
      <c r="AI77" s="761"/>
      <c r="AJ77" s="760"/>
      <c r="AK77" s="762"/>
      <c r="AL77" s="762"/>
      <c r="AM77" s="762"/>
      <c r="AN77" s="709"/>
      <c r="AO77" s="693"/>
      <c r="AP77" s="779"/>
      <c r="AQ77" s="764"/>
      <c r="AR77" s="764"/>
      <c r="AS77" s="765"/>
      <c r="AT77" s="766"/>
      <c r="AU77" s="712"/>
      <c r="AV77" s="712"/>
      <c r="AW77" s="787"/>
      <c r="AX77" s="712"/>
      <c r="AY77" s="690"/>
      <c r="AZ77" s="690"/>
      <c r="BA77" s="690"/>
      <c r="BB77" s="690"/>
      <c r="BC77" s="690"/>
      <c r="BD77" s="690"/>
      <c r="BE77" s="690"/>
      <c r="BF77" s="728"/>
      <c r="BG77" s="729"/>
      <c r="BH77" s="730"/>
      <c r="BI77" s="730"/>
      <c r="BJ77" s="730"/>
      <c r="BK77" s="731"/>
    </row>
    <row r="78" spans="1:63" ht="45" customHeight="1">
      <c r="A78" s="690"/>
      <c r="B78" s="785"/>
      <c r="C78" s="749"/>
      <c r="D78" s="749"/>
      <c r="E78" s="693"/>
      <c r="F78" s="769"/>
      <c r="G78" s="694"/>
      <c r="H78" s="693"/>
      <c r="I78" s="769"/>
      <c r="J78" s="693"/>
      <c r="K78" s="739" t="s">
        <v>172</v>
      </c>
      <c r="L78" s="742" t="s">
        <v>485</v>
      </c>
      <c r="M78" s="698"/>
      <c r="N78" s="699"/>
      <c r="O78" s="700"/>
      <c r="P78" s="695"/>
      <c r="Q78" s="735"/>
      <c r="R78" s="693"/>
      <c r="S78" s="740"/>
      <c r="T78" s="740"/>
      <c r="U78" s="740"/>
      <c r="V78" s="704"/>
      <c r="W78" s="704"/>
      <c r="X78" s="705"/>
      <c r="Y78" s="704"/>
      <c r="Z78" s="704"/>
      <c r="AA78" s="704"/>
      <c r="AB78" s="740"/>
      <c r="AC78" s="770"/>
      <c r="AD78" s="770"/>
      <c r="AE78" s="770"/>
      <c r="AF78" s="769"/>
      <c r="AG78" s="771"/>
      <c r="AH78" s="760"/>
      <c r="AI78" s="761"/>
      <c r="AJ78" s="760"/>
      <c r="AK78" s="762"/>
      <c r="AL78" s="762"/>
      <c r="AM78" s="762"/>
      <c r="AN78" s="709"/>
      <c r="AO78" s="693"/>
      <c r="AP78" s="779"/>
      <c r="AQ78" s="764"/>
      <c r="AR78" s="764"/>
      <c r="AS78" s="765"/>
      <c r="AT78" s="766"/>
      <c r="AU78" s="712"/>
      <c r="AV78" s="712"/>
      <c r="AW78" s="787"/>
      <c r="AX78" s="712"/>
      <c r="AY78" s="690"/>
      <c r="AZ78" s="690"/>
      <c r="BA78" s="690"/>
      <c r="BB78" s="690"/>
      <c r="BC78" s="690"/>
      <c r="BD78" s="690"/>
      <c r="BE78" s="690"/>
      <c r="BF78" s="728"/>
      <c r="BG78" s="729"/>
      <c r="BH78" s="730"/>
      <c r="BI78" s="730"/>
      <c r="BJ78" s="730"/>
      <c r="BK78" s="731"/>
    </row>
    <row r="79" spans="1:63" ht="45" customHeight="1">
      <c r="A79" s="690"/>
      <c r="B79" s="785"/>
      <c r="C79" s="749"/>
      <c r="D79" s="749"/>
      <c r="E79" s="693"/>
      <c r="F79" s="769"/>
      <c r="G79" s="694"/>
      <c r="H79" s="693"/>
      <c r="I79" s="769"/>
      <c r="J79" s="693"/>
      <c r="K79" s="739" t="s">
        <v>173</v>
      </c>
      <c r="L79" s="697" t="s">
        <v>475</v>
      </c>
      <c r="M79" s="698"/>
      <c r="N79" s="699"/>
      <c r="O79" s="700"/>
      <c r="P79" s="695"/>
      <c r="Q79" s="735"/>
      <c r="R79" s="693"/>
      <c r="S79" s="740"/>
      <c r="T79" s="740"/>
      <c r="U79" s="740"/>
      <c r="V79" s="704"/>
      <c r="W79" s="704"/>
      <c r="X79" s="705"/>
      <c r="Y79" s="704"/>
      <c r="Z79" s="704"/>
      <c r="AA79" s="704"/>
      <c r="AB79" s="740"/>
      <c r="AC79" s="770"/>
      <c r="AD79" s="770"/>
      <c r="AE79" s="770"/>
      <c r="AF79" s="769"/>
      <c r="AG79" s="771"/>
      <c r="AH79" s="760"/>
      <c r="AI79" s="761"/>
      <c r="AJ79" s="760"/>
      <c r="AK79" s="762"/>
      <c r="AL79" s="762"/>
      <c r="AM79" s="762"/>
      <c r="AN79" s="709"/>
      <c r="AO79" s="693"/>
      <c r="AP79" s="779"/>
      <c r="AQ79" s="764"/>
      <c r="AR79" s="764"/>
      <c r="AS79" s="765"/>
      <c r="AT79" s="766"/>
      <c r="AU79" s="712"/>
      <c r="AV79" s="712"/>
      <c r="AW79" s="787"/>
      <c r="AX79" s="712"/>
      <c r="AY79" s="690"/>
      <c r="AZ79" s="690"/>
      <c r="BA79" s="690"/>
      <c r="BB79" s="690"/>
      <c r="BC79" s="690"/>
      <c r="BD79" s="690"/>
      <c r="BE79" s="690"/>
      <c r="BF79" s="728"/>
      <c r="BG79" s="729"/>
      <c r="BH79" s="730"/>
      <c r="BI79" s="730"/>
      <c r="BJ79" s="730"/>
      <c r="BK79" s="731"/>
    </row>
    <row r="80" spans="1:63" ht="45" customHeight="1">
      <c r="A80" s="690"/>
      <c r="B80" s="785"/>
      <c r="C80" s="749"/>
      <c r="D80" s="749"/>
      <c r="E80" s="693"/>
      <c r="F80" s="769"/>
      <c r="G80" s="694"/>
      <c r="H80" s="693"/>
      <c r="I80" s="769"/>
      <c r="J80" s="693"/>
      <c r="K80" s="739" t="s">
        <v>174</v>
      </c>
      <c r="L80" s="697" t="s">
        <v>485</v>
      </c>
      <c r="M80" s="698"/>
      <c r="N80" s="699"/>
      <c r="O80" s="700"/>
      <c r="P80" s="695"/>
      <c r="Q80" s="735"/>
      <c r="R80" s="693"/>
      <c r="S80" s="740"/>
      <c r="T80" s="740"/>
      <c r="U80" s="740"/>
      <c r="V80" s="704"/>
      <c r="W80" s="704"/>
      <c r="X80" s="705"/>
      <c r="Y80" s="704"/>
      <c r="Z80" s="704"/>
      <c r="AA80" s="704"/>
      <c r="AB80" s="740"/>
      <c r="AC80" s="770"/>
      <c r="AD80" s="770"/>
      <c r="AE80" s="770"/>
      <c r="AF80" s="769"/>
      <c r="AG80" s="771"/>
      <c r="AH80" s="760"/>
      <c r="AI80" s="761"/>
      <c r="AJ80" s="760"/>
      <c r="AK80" s="762"/>
      <c r="AL80" s="762"/>
      <c r="AM80" s="762"/>
      <c r="AN80" s="709"/>
      <c r="AO80" s="693"/>
      <c r="AP80" s="779"/>
      <c r="AQ80" s="764"/>
      <c r="AR80" s="764"/>
      <c r="AS80" s="765"/>
      <c r="AT80" s="766"/>
      <c r="AU80" s="712"/>
      <c r="AV80" s="712"/>
      <c r="AW80" s="787"/>
      <c r="AX80" s="712"/>
      <c r="AY80" s="690"/>
      <c r="AZ80" s="690"/>
      <c r="BA80" s="690"/>
      <c r="BB80" s="690"/>
      <c r="BC80" s="690"/>
      <c r="BD80" s="690"/>
      <c r="BE80" s="690"/>
      <c r="BF80" s="728"/>
      <c r="BG80" s="729"/>
      <c r="BH80" s="730"/>
      <c r="BI80" s="730"/>
      <c r="BJ80" s="730"/>
      <c r="BK80" s="731"/>
    </row>
    <row r="81" spans="1:63" ht="45" customHeight="1" thickBot="1">
      <c r="A81" s="690"/>
      <c r="B81" s="661"/>
      <c r="C81" s="755"/>
      <c r="D81" s="755"/>
      <c r="E81" s="693"/>
      <c r="F81" s="663"/>
      <c r="G81" s="732"/>
      <c r="H81" s="693"/>
      <c r="I81" s="663"/>
      <c r="J81" s="693"/>
      <c r="K81" s="739" t="s">
        <v>175</v>
      </c>
      <c r="L81" s="697" t="s">
        <v>485</v>
      </c>
      <c r="M81" s="698"/>
      <c r="N81" s="699"/>
      <c r="O81" s="700"/>
      <c r="P81" s="695"/>
      <c r="Q81" s="735"/>
      <c r="R81" s="693"/>
      <c r="S81" s="672"/>
      <c r="T81" s="672"/>
      <c r="U81" s="672"/>
      <c r="V81" s="704"/>
      <c r="W81" s="704"/>
      <c r="X81" s="705"/>
      <c r="Y81" s="704"/>
      <c r="Z81" s="704"/>
      <c r="AA81" s="704"/>
      <c r="AB81" s="672"/>
      <c r="AC81" s="775"/>
      <c r="AD81" s="775"/>
      <c r="AE81" s="775"/>
      <c r="AF81" s="663"/>
      <c r="AG81" s="776"/>
      <c r="AH81" s="760"/>
      <c r="AI81" s="761"/>
      <c r="AJ81" s="760"/>
      <c r="AK81" s="762"/>
      <c r="AL81" s="762"/>
      <c r="AM81" s="762"/>
      <c r="AN81" s="709"/>
      <c r="AO81" s="693"/>
      <c r="AP81" s="779"/>
      <c r="AQ81" s="764"/>
      <c r="AR81" s="764"/>
      <c r="AS81" s="765"/>
      <c r="AT81" s="766"/>
      <c r="AU81" s="789"/>
      <c r="AV81" s="789"/>
      <c r="AW81" s="790"/>
      <c r="AX81" s="789"/>
      <c r="AY81" s="690"/>
      <c r="AZ81" s="690"/>
      <c r="BA81" s="690"/>
      <c r="BB81" s="690"/>
      <c r="BC81" s="690"/>
      <c r="BD81" s="690"/>
      <c r="BE81" s="690"/>
      <c r="BF81" s="728"/>
      <c r="BG81" s="729"/>
      <c r="BH81" s="730"/>
      <c r="BI81" s="730"/>
      <c r="BJ81" s="730"/>
      <c r="BK81" s="731"/>
    </row>
    <row r="82" spans="1:63" ht="46.5" customHeight="1">
      <c r="A82" s="690">
        <v>5</v>
      </c>
      <c r="B82" s="691" t="s">
        <v>548</v>
      </c>
      <c r="C82" s="743" t="s">
        <v>549</v>
      </c>
      <c r="D82" s="743" t="s">
        <v>550</v>
      </c>
      <c r="E82" s="695" t="s">
        <v>551</v>
      </c>
      <c r="F82" s="695" t="s">
        <v>126</v>
      </c>
      <c r="G82" s="701" t="s">
        <v>552</v>
      </c>
      <c r="H82" s="695" t="s">
        <v>553</v>
      </c>
      <c r="I82" s="540" t="s">
        <v>554</v>
      </c>
      <c r="J82" s="695" t="s">
        <v>129</v>
      </c>
      <c r="K82" s="696" t="s">
        <v>130</v>
      </c>
      <c r="L82" s="697" t="s">
        <v>475</v>
      </c>
      <c r="M82" s="698">
        <f>COUNTIF(L82:L100,"Si")</f>
        <v>15</v>
      </c>
      <c r="N82" s="699" t="str">
        <f>+IF(AND(M82&lt;6,M82&gt;0),"Moderado",IF(AND(M82&lt;12,M82&gt;5),"Mayor",IF(AND(M82&lt;20,M82&gt;11),"Catastrófico","Responda las Preguntas de Impacto")))</f>
        <v>Catastrófico</v>
      </c>
      <c r="O82" s="700" t="str">
        <f>IF(AND(EXACT(J82,"Rara vez"),(EXACT(N82,"Moderado"))),"Moderado",IF(AND(EXACT(J82,"Rara vez"),(EXACT(N82,"Mayor"))),"Alto",IF(AND(EXACT(J82,"Rara vez"),(EXACT(N82,"Catastrófico"))),"Extremo",IF(AND(EXACT(J82,"Improbable"),(EXACT(N82,"Moderado"))),"Moderado",IF(AND(EXACT(J82,"Improbable"),(EXACT(N82,"Mayor"))),"Alto",IF(AND(EXACT(J82,"Improbable"),(EXACT(N82,"Catastrófico"))),"Extremo",IF(AND(EXACT(J82,"Posible"),(EXACT(N82,"Moderado"))),"Alto",IF(AND(EXACT(J82,"Posible"),(EXACT(N82,"Mayor"))),"Extremo",IF(AND(EXACT(J82,"Posible"),(EXACT(N82,"Catastrófico"))),"Extremo",IF(AND(EXACT(J82,"Probable"),(EXACT(N82,"Moderado"))),"Alto",IF(AND(EXACT(J82,"Probable"),(EXACT(N82,"Mayor"))),"Extremo",IF(AND(EXACT(J82,"Probable"),(EXACT(N82,"Catastrófico"))),"Extremo",IF(AND(EXACT(J82,"Casi Seguro"),(EXACT(N82,"Moderado"))),"Extremo",IF(AND(EXACT(J82,"Casi Seguro"),(EXACT(N82,"Mayor"))),"Extremo",IF(AND(EXACT(J82,"Casi Seguro"),(EXACT(N82,"Catastrófico"))),"Extremo","")))))))))))))))</f>
        <v>Extremo</v>
      </c>
      <c r="P82" s="695" t="s">
        <v>476</v>
      </c>
      <c r="Q82" s="560" t="s">
        <v>555</v>
      </c>
      <c r="R82" s="693" t="s">
        <v>133</v>
      </c>
      <c r="S82" s="744" t="s">
        <v>134</v>
      </c>
      <c r="T82" s="745" t="s">
        <v>135</v>
      </c>
      <c r="U82" s="744">
        <f>+IFERROR(VLOOKUP(T82,[3]DATOS!$E$2:$F$17,2,FALSE),"")</f>
        <v>15</v>
      </c>
      <c r="V82" s="746">
        <f>SUM(U82:U88)</f>
        <v>100</v>
      </c>
      <c r="W82" s="746" t="str">
        <f>+IF(AND(V82&lt;=100,V82&gt;=96),"Fuerte",IF(AND(V82&lt;=95,V82&gt;=86),"Moderado",IF(AND(V82&lt;=85,M82&gt;=0),"Débil"," ")))</f>
        <v>Fuerte</v>
      </c>
      <c r="X82" s="690" t="s">
        <v>136</v>
      </c>
      <c r="Y82" s="746" t="str">
        <f>IF(AND(EXACT(W82,"Fuerte"),(EXACT(X82,"Fuerte"))),"Fuerte",IF(AND(EXACT(W82,"Fuerte"),(EXACT(X82,"Moderado"))),"Moderado",IF(AND(EXACT(W82,"Fuerte"),(EXACT(X82,"Débil"))),"Débil",IF(AND(EXACT(W82,"Moderado"),(EXACT(X82,"Fuerte"))),"Moderado",IF(AND(EXACT(W82,"Moderado"),(EXACT(X82,"Moderado"))),"Moderado",IF(AND(EXACT(W82,"Moderado"),(EXACT(X82,"Débil"))),"Débil",IF(AND(EXACT(W82,"Débil"),(EXACT(X82,"Fuerte"))),"Débil",IF(AND(EXACT(W82,"Débil"),(EXACT(X82,"Moderado"))),"Débil",IF(AND(EXACT(W82,"Débil"),(EXACT(X82,"Débil"))),"Débil",)))))))))</f>
        <v>Fuerte</v>
      </c>
      <c r="Z82" s="746">
        <f>IF(Y82="Fuerte",100,IF(Y82="Moderado",50,IF(Y82="Débil",0)))</f>
        <v>100</v>
      </c>
      <c r="AA82" s="746">
        <f>AVERAGE(Z82:Z100)</f>
        <v>100</v>
      </c>
      <c r="AB82" s="737" t="s">
        <v>21</v>
      </c>
      <c r="AC82" s="737">
        <v>0</v>
      </c>
      <c r="AD82" s="737">
        <v>2</v>
      </c>
      <c r="AE82" s="737">
        <v>1</v>
      </c>
      <c r="AF82" s="540" t="s">
        <v>556</v>
      </c>
      <c r="AG82" s="528" t="s">
        <v>557</v>
      </c>
      <c r="AH82" s="760" t="s">
        <v>136</v>
      </c>
      <c r="AI82" s="707" t="s">
        <v>140</v>
      </c>
      <c r="AJ82" s="706" t="s">
        <v>141</v>
      </c>
      <c r="AK82" s="708" t="str">
        <f>IF(AND(OR(AJ82="Directamente",AJ82="Indirectamente",AJ82="No Disminuye"),(AH82="Fuerte"),(AI82="Directamente"),(OR(J82="Rara vez",J82="Improbable",J82="Posible"))),"Rara vez",IF(AND(OR(AJ82="Directamente",AJ82="Indirectamente",AJ82="No Disminuye"),(AH82="Fuerte"),(AI82="Directamente"),(J82="Probable")),"Improbable",IF(AND(OR(AJ82="Directamente",AJ82="Indirectamente",AJ82="No Disminuye"),(AH82="Fuerte"),(AI82="Directamente"),(J82="Casi Seguro")),"Posible",IF(AND(AJ82="Directamente",AI82="No disminuye",AH82="Fuerte"),J82,IF(AND(OR(AJ82="Directamente",AJ82="Indirectamente",AJ82="No Disminuye"),AH82="Moderado",AI82="Directamente",(OR(J82="Rara vez",J82="Improbable"))),"Rara vez",IF(AND(OR(AJ82="Directamente",AJ82="Indirectamente",AJ82="No Disminuye"),(AH82="Moderado"),(AI82="Directamente"),(J82="Posible")),"Improbable",IF(AND(OR(AJ82="Directamente",AJ82="Indirectamente",AJ82="No Disminuye"),(AH82="Moderado"),(AI82="Directamente"),(J82="Probable")),"Posible",IF(AND(OR(AJ82="Directamente",AJ82="Indirectamente",AJ82="No Disminuye"),(AH82="Moderado"),(AI82="Directamente"),(J82="Casi Seguro")),"Probable",IF(AND(AJ82="Directamente",AI82="No disminuye",AH82="Moderado"),J82,IF(AH82="Débil",J82," ESTA COMBINACION NO ESTÁ CONTEMPLADA EN LA METODOLOGÍA "))))))))))</f>
        <v>Rara vez</v>
      </c>
      <c r="AL82" s="708" t="str">
        <f>IF(AND(OR(AJ82="Directamente",AJ82="Indirectamente",AJ82="No Disminuye"),AH82="Moderado",AI82="Directamente",(OR(J82="Raro",J82="Improbable"))),"Raro",IF(AND(OR(AJ82="Directamente",AJ82="Indirectamente",AJ82="No Disminuye"),(AH82="Moderado"),(AI82="Directamente"),(J82="Posible")),"Improbable",IF(AND(OR(AJ82="Directamente",AJ82="Indirectamente",AJ82="No Disminuye"),(AH82="Moderado"),(AI82="Directamente"),(J82="Probable")),"Posible",IF(AND(OR(AJ82="Directamente",AJ82="Indirectamente",AJ82="No Disminuye"),(AH82="Moderado"),(AI82="Directamente"),(J82="Casi Seguro")),"Probable",IF(AND(AJ82="Directamente",AI82="No disminuye",AH82="Moderado"),J82," ")))))</f>
        <v xml:space="preserve"> </v>
      </c>
      <c r="AM82" s="708" t="str">
        <f>N82</f>
        <v>Catastrófico</v>
      </c>
      <c r="AN82" s="709" t="str">
        <f>IF(AND(EXACT(AK82,"Rara vez"),(EXACT(AM82,"Moderado"))),"Moderado",IF(AND(EXACT(AK82,"Rara vez"),(EXACT(AM82,"Mayor"))),"Alto",IF(AND(EXACT(AK82,"Rara vez"),(EXACT(AM82,"Catastrófico"))),"Extremo",IF(AND(EXACT(AK82,"Improbable"),(EXACT(AM82,"Moderado"))),"Moderado",IF(AND(EXACT(AK82,"Improbable"),(EXACT(AM82,"Mayor"))),"Alto",IF(AND(EXACT(AK82,"Improbable"),(EXACT(AM82,"Catastrófico"))),"Extremo",IF(AND(EXACT(AK82,"Posible"),(EXACT(AM82,"Moderado"))),"Alto",IF(AND(EXACT(AK82,"Posible"),(EXACT(AM82,"Mayor"))),"Extremo",IF(AND(EXACT(AK82,"Posible"),(EXACT(AM82,"Catastrófico"))),"Extremo",IF(AND(EXACT(AK82,"Probable"),(EXACT(AM82,"Moderado"))),"Alto",IF(AND(EXACT(AK82,"Probable"),(EXACT(AM82,"Mayor"))),"Extremo",IF(AND(EXACT(AK82,"Probable"),(EXACT(AM82,"Catastrófico"))),"Extremo",IF(AND(EXACT(AK82,"Casi Seguro"),(EXACT(AM82,"Moderado"))),"Extremo",IF(AND(EXACT(AK82,"Casi Seguro"),(EXACT(AM82,"Mayor"))),"Extremo",IF(AND(EXACT(AK82,"Casi Seguro"),(EXACT(AM82,"Catastrófico"))),"Extremo","")))))))))))))))</f>
        <v>Extremo</v>
      </c>
      <c r="AO82" s="695" t="s">
        <v>476</v>
      </c>
      <c r="AP82" s="748" t="s">
        <v>558</v>
      </c>
      <c r="AQ82" s="791">
        <v>44927</v>
      </c>
      <c r="AR82" s="791">
        <v>45291</v>
      </c>
      <c r="AS82" s="711" t="s">
        <v>559</v>
      </c>
      <c r="AT82" s="792" t="s">
        <v>560</v>
      </c>
      <c r="AU82" s="682"/>
      <c r="AV82" s="682"/>
      <c r="AW82" s="682"/>
      <c r="AX82" s="682"/>
      <c r="AY82" s="683"/>
      <c r="AZ82" s="683"/>
      <c r="BA82" s="683"/>
      <c r="BB82" s="683"/>
      <c r="BC82" s="683"/>
      <c r="BD82" s="683"/>
      <c r="BE82" s="683"/>
      <c r="BF82" s="684"/>
      <c r="BG82" s="685"/>
      <c r="BH82" s="686"/>
      <c r="BI82" s="686"/>
      <c r="BJ82" s="686"/>
      <c r="BK82" s="687"/>
    </row>
    <row r="83" spans="1:63" ht="30" customHeight="1">
      <c r="A83" s="690"/>
      <c r="B83" s="691"/>
      <c r="C83" s="749"/>
      <c r="D83" s="749"/>
      <c r="E83" s="695"/>
      <c r="F83" s="695"/>
      <c r="G83" s="701"/>
      <c r="H83" s="695"/>
      <c r="I83" s="541"/>
      <c r="J83" s="695"/>
      <c r="K83" s="696" t="s">
        <v>145</v>
      </c>
      <c r="L83" s="697" t="s">
        <v>475</v>
      </c>
      <c r="M83" s="698"/>
      <c r="N83" s="699"/>
      <c r="O83" s="700"/>
      <c r="P83" s="695"/>
      <c r="Q83" s="561"/>
      <c r="R83" s="693"/>
      <c r="S83" s="744" t="s">
        <v>146</v>
      </c>
      <c r="T83" s="745" t="s">
        <v>147</v>
      </c>
      <c r="U83" s="744">
        <f>+IFERROR(VLOOKUP(T83,[3]DATOS!$E$2:$F$17,2,FALSE),"")</f>
        <v>15</v>
      </c>
      <c r="V83" s="746"/>
      <c r="W83" s="746"/>
      <c r="X83" s="690"/>
      <c r="Y83" s="746"/>
      <c r="Z83" s="746"/>
      <c r="AA83" s="746"/>
      <c r="AB83" s="674"/>
      <c r="AC83" s="674"/>
      <c r="AD83" s="674"/>
      <c r="AE83" s="674"/>
      <c r="AF83" s="541"/>
      <c r="AG83" s="529"/>
      <c r="AH83" s="760"/>
      <c r="AI83" s="707"/>
      <c r="AJ83" s="706"/>
      <c r="AK83" s="708"/>
      <c r="AL83" s="708"/>
      <c r="AM83" s="708"/>
      <c r="AN83" s="709"/>
      <c r="AO83" s="695"/>
      <c r="AP83" s="678"/>
      <c r="AQ83" s="793"/>
      <c r="AR83" s="793"/>
      <c r="AS83" s="711"/>
      <c r="AT83" s="792"/>
      <c r="AU83" s="712"/>
      <c r="AV83" s="712"/>
      <c r="AW83" s="712"/>
      <c r="AX83" s="712"/>
      <c r="AY83" s="713"/>
      <c r="AZ83" s="713"/>
      <c r="BA83" s="713"/>
      <c r="BB83" s="713"/>
      <c r="BC83" s="713"/>
      <c r="BD83" s="713"/>
      <c r="BE83" s="713"/>
      <c r="BF83" s="714"/>
      <c r="BG83" s="715"/>
      <c r="BH83" s="716"/>
      <c r="BI83" s="716"/>
      <c r="BJ83" s="716"/>
      <c r="BK83" s="717"/>
    </row>
    <row r="84" spans="1:63" ht="30" customHeight="1">
      <c r="A84" s="690"/>
      <c r="B84" s="691"/>
      <c r="C84" s="749"/>
      <c r="D84" s="749"/>
      <c r="E84" s="695"/>
      <c r="F84" s="695"/>
      <c r="G84" s="701"/>
      <c r="H84" s="695"/>
      <c r="I84" s="541"/>
      <c r="J84" s="695"/>
      <c r="K84" s="696" t="s">
        <v>148</v>
      </c>
      <c r="L84" s="697" t="s">
        <v>475</v>
      </c>
      <c r="M84" s="698"/>
      <c r="N84" s="699"/>
      <c r="O84" s="700"/>
      <c r="P84" s="695"/>
      <c r="Q84" s="561"/>
      <c r="R84" s="693"/>
      <c r="S84" s="744" t="s">
        <v>149</v>
      </c>
      <c r="T84" s="745" t="s">
        <v>150</v>
      </c>
      <c r="U84" s="744">
        <f>+IFERROR(VLOOKUP(T84,[3]DATOS!$E$2:$F$17,2,FALSE),"")</f>
        <v>15</v>
      </c>
      <c r="V84" s="746"/>
      <c r="W84" s="746"/>
      <c r="X84" s="690"/>
      <c r="Y84" s="746"/>
      <c r="Z84" s="746"/>
      <c r="AA84" s="746"/>
      <c r="AB84" s="674"/>
      <c r="AC84" s="674"/>
      <c r="AD84" s="674"/>
      <c r="AE84" s="674"/>
      <c r="AF84" s="541"/>
      <c r="AG84" s="529"/>
      <c r="AH84" s="760"/>
      <c r="AI84" s="707"/>
      <c r="AJ84" s="706"/>
      <c r="AK84" s="708"/>
      <c r="AL84" s="708"/>
      <c r="AM84" s="708"/>
      <c r="AN84" s="709"/>
      <c r="AO84" s="695"/>
      <c r="AP84" s="678"/>
      <c r="AQ84" s="793"/>
      <c r="AR84" s="793"/>
      <c r="AS84" s="711"/>
      <c r="AT84" s="792"/>
      <c r="AU84" s="712"/>
      <c r="AV84" s="712"/>
      <c r="AW84" s="712"/>
      <c r="AX84" s="712"/>
      <c r="AY84" s="713"/>
      <c r="AZ84" s="713"/>
      <c r="BA84" s="713"/>
      <c r="BB84" s="713"/>
      <c r="BC84" s="713"/>
      <c r="BD84" s="713"/>
      <c r="BE84" s="713"/>
      <c r="BF84" s="714"/>
      <c r="BG84" s="715"/>
      <c r="BH84" s="716"/>
      <c r="BI84" s="716"/>
      <c r="BJ84" s="716"/>
      <c r="BK84" s="717"/>
    </row>
    <row r="85" spans="1:63" ht="30" customHeight="1">
      <c r="A85" s="690"/>
      <c r="B85" s="691"/>
      <c r="C85" s="749"/>
      <c r="D85" s="749"/>
      <c r="E85" s="695"/>
      <c r="F85" s="695"/>
      <c r="G85" s="701"/>
      <c r="H85" s="695"/>
      <c r="I85" s="541"/>
      <c r="J85" s="695"/>
      <c r="K85" s="696" t="s">
        <v>151</v>
      </c>
      <c r="L85" s="697" t="s">
        <v>475</v>
      </c>
      <c r="M85" s="698"/>
      <c r="N85" s="699"/>
      <c r="O85" s="700"/>
      <c r="P85" s="695"/>
      <c r="Q85" s="561"/>
      <c r="R85" s="693"/>
      <c r="S85" s="744" t="s">
        <v>153</v>
      </c>
      <c r="T85" s="745" t="s">
        <v>154</v>
      </c>
      <c r="U85" s="744">
        <f>+IFERROR(VLOOKUP(T85,[3]DATOS!$E$2:$F$17,2,FALSE),"")</f>
        <v>15</v>
      </c>
      <c r="V85" s="746"/>
      <c r="W85" s="746"/>
      <c r="X85" s="690"/>
      <c r="Y85" s="746"/>
      <c r="Z85" s="746"/>
      <c r="AA85" s="746"/>
      <c r="AB85" s="674"/>
      <c r="AC85" s="674"/>
      <c r="AD85" s="674"/>
      <c r="AE85" s="674"/>
      <c r="AF85" s="541"/>
      <c r="AG85" s="529"/>
      <c r="AH85" s="760"/>
      <c r="AI85" s="707"/>
      <c r="AJ85" s="706"/>
      <c r="AK85" s="708"/>
      <c r="AL85" s="708"/>
      <c r="AM85" s="708"/>
      <c r="AN85" s="709"/>
      <c r="AO85" s="695"/>
      <c r="AP85" s="678"/>
      <c r="AQ85" s="793"/>
      <c r="AR85" s="793"/>
      <c r="AS85" s="711"/>
      <c r="AT85" s="792"/>
      <c r="AU85" s="712"/>
      <c r="AV85" s="712"/>
      <c r="AW85" s="712"/>
      <c r="AX85" s="712"/>
      <c r="AY85" s="713"/>
      <c r="AZ85" s="713"/>
      <c r="BA85" s="713"/>
      <c r="BB85" s="713"/>
      <c r="BC85" s="713"/>
      <c r="BD85" s="713"/>
      <c r="BE85" s="713"/>
      <c r="BF85" s="714"/>
      <c r="BG85" s="715"/>
      <c r="BH85" s="716"/>
      <c r="BI85" s="716"/>
      <c r="BJ85" s="716"/>
      <c r="BK85" s="717"/>
    </row>
    <row r="86" spans="1:63" ht="30" customHeight="1">
      <c r="A86" s="690"/>
      <c r="B86" s="691"/>
      <c r="C86" s="749"/>
      <c r="D86" s="749"/>
      <c r="E86" s="695"/>
      <c r="F86" s="695"/>
      <c r="G86" s="701"/>
      <c r="H86" s="695"/>
      <c r="I86" s="541"/>
      <c r="J86" s="695"/>
      <c r="K86" s="696" t="s">
        <v>155</v>
      </c>
      <c r="L86" s="697" t="s">
        <v>475</v>
      </c>
      <c r="M86" s="698"/>
      <c r="N86" s="699"/>
      <c r="O86" s="700"/>
      <c r="P86" s="695"/>
      <c r="Q86" s="561"/>
      <c r="R86" s="693"/>
      <c r="S86" s="744" t="s">
        <v>156</v>
      </c>
      <c r="T86" s="745" t="s">
        <v>157</v>
      </c>
      <c r="U86" s="744">
        <f>+IFERROR(VLOOKUP(T86,[3]DATOS!$E$2:$F$17,2,FALSE),"")</f>
        <v>15</v>
      </c>
      <c r="V86" s="746"/>
      <c r="W86" s="746"/>
      <c r="X86" s="690"/>
      <c r="Y86" s="746"/>
      <c r="Z86" s="746"/>
      <c r="AA86" s="746"/>
      <c r="AB86" s="674"/>
      <c r="AC86" s="674"/>
      <c r="AD86" s="674"/>
      <c r="AE86" s="674"/>
      <c r="AF86" s="541"/>
      <c r="AG86" s="529"/>
      <c r="AH86" s="760"/>
      <c r="AI86" s="707"/>
      <c r="AJ86" s="706"/>
      <c r="AK86" s="708"/>
      <c r="AL86" s="708"/>
      <c r="AM86" s="708"/>
      <c r="AN86" s="709"/>
      <c r="AO86" s="695"/>
      <c r="AP86" s="678"/>
      <c r="AQ86" s="793"/>
      <c r="AR86" s="793"/>
      <c r="AS86" s="711"/>
      <c r="AT86" s="792"/>
      <c r="AU86" s="712"/>
      <c r="AV86" s="712"/>
      <c r="AW86" s="712"/>
      <c r="AX86" s="712"/>
      <c r="AY86" s="713"/>
      <c r="AZ86" s="713"/>
      <c r="BA86" s="713"/>
      <c r="BB86" s="713"/>
      <c r="BC86" s="713"/>
      <c r="BD86" s="713"/>
      <c r="BE86" s="713"/>
      <c r="BF86" s="714"/>
      <c r="BG86" s="715"/>
      <c r="BH86" s="716"/>
      <c r="BI86" s="716"/>
      <c r="BJ86" s="716"/>
      <c r="BK86" s="717"/>
    </row>
    <row r="87" spans="1:63" ht="30" customHeight="1">
      <c r="A87" s="690"/>
      <c r="B87" s="691"/>
      <c r="C87" s="749"/>
      <c r="D87" s="749"/>
      <c r="E87" s="695"/>
      <c r="F87" s="695"/>
      <c r="G87" s="701"/>
      <c r="H87" s="695"/>
      <c r="I87" s="541"/>
      <c r="J87" s="695"/>
      <c r="K87" s="696" t="s">
        <v>158</v>
      </c>
      <c r="L87" s="697" t="s">
        <v>485</v>
      </c>
      <c r="M87" s="698"/>
      <c r="N87" s="699"/>
      <c r="O87" s="700"/>
      <c r="P87" s="695"/>
      <c r="Q87" s="561"/>
      <c r="R87" s="693"/>
      <c r="S87" s="744" t="s">
        <v>159</v>
      </c>
      <c r="T87" s="745" t="s">
        <v>160</v>
      </c>
      <c r="U87" s="744">
        <f>+IFERROR(VLOOKUP(T87,[3]DATOS!$E$2:$F$17,2,FALSE),"")</f>
        <v>15</v>
      </c>
      <c r="V87" s="746"/>
      <c r="W87" s="746"/>
      <c r="X87" s="690"/>
      <c r="Y87" s="746"/>
      <c r="Z87" s="746"/>
      <c r="AA87" s="746"/>
      <c r="AB87" s="674"/>
      <c r="AC87" s="674"/>
      <c r="AD87" s="674"/>
      <c r="AE87" s="674"/>
      <c r="AF87" s="541"/>
      <c r="AG87" s="529"/>
      <c r="AH87" s="760"/>
      <c r="AI87" s="707"/>
      <c r="AJ87" s="706"/>
      <c r="AK87" s="708"/>
      <c r="AL87" s="708"/>
      <c r="AM87" s="708"/>
      <c r="AN87" s="709"/>
      <c r="AO87" s="695"/>
      <c r="AP87" s="678"/>
      <c r="AQ87" s="793"/>
      <c r="AR87" s="793"/>
      <c r="AS87" s="711"/>
      <c r="AT87" s="792"/>
      <c r="AU87" s="712"/>
      <c r="AV87" s="712"/>
      <c r="AW87" s="712"/>
      <c r="AX87" s="712"/>
      <c r="AY87" s="713"/>
      <c r="AZ87" s="713"/>
      <c r="BA87" s="713"/>
      <c r="BB87" s="713"/>
      <c r="BC87" s="713"/>
      <c r="BD87" s="713"/>
      <c r="BE87" s="713"/>
      <c r="BF87" s="714"/>
      <c r="BG87" s="715"/>
      <c r="BH87" s="716"/>
      <c r="BI87" s="716"/>
      <c r="BJ87" s="716"/>
      <c r="BK87" s="717"/>
    </row>
    <row r="88" spans="1:63" ht="30" customHeight="1">
      <c r="A88" s="690"/>
      <c r="B88" s="691"/>
      <c r="C88" s="749"/>
      <c r="D88" s="749"/>
      <c r="E88" s="695"/>
      <c r="F88" s="695"/>
      <c r="G88" s="701"/>
      <c r="H88" s="695"/>
      <c r="I88" s="541"/>
      <c r="J88" s="695"/>
      <c r="K88" s="696" t="s">
        <v>161</v>
      </c>
      <c r="L88" s="697" t="s">
        <v>475</v>
      </c>
      <c r="M88" s="698"/>
      <c r="N88" s="699"/>
      <c r="O88" s="700"/>
      <c r="P88" s="695"/>
      <c r="Q88" s="561"/>
      <c r="R88" s="693"/>
      <c r="S88" s="744" t="s">
        <v>162</v>
      </c>
      <c r="T88" s="745" t="s">
        <v>163</v>
      </c>
      <c r="U88" s="744">
        <f>+IFERROR(VLOOKUP(T88,[3]DATOS!$E$2:$F$17,2,FALSE),"")</f>
        <v>10</v>
      </c>
      <c r="V88" s="746"/>
      <c r="W88" s="746"/>
      <c r="X88" s="690"/>
      <c r="Y88" s="746"/>
      <c r="Z88" s="746"/>
      <c r="AA88" s="746"/>
      <c r="AB88" s="674"/>
      <c r="AC88" s="674"/>
      <c r="AD88" s="674"/>
      <c r="AE88" s="674"/>
      <c r="AF88" s="541"/>
      <c r="AG88" s="529"/>
      <c r="AH88" s="760"/>
      <c r="AI88" s="707"/>
      <c r="AJ88" s="706"/>
      <c r="AK88" s="708"/>
      <c r="AL88" s="708"/>
      <c r="AM88" s="708"/>
      <c r="AN88" s="709"/>
      <c r="AO88" s="695"/>
      <c r="AP88" s="678"/>
      <c r="AQ88" s="793"/>
      <c r="AR88" s="793"/>
      <c r="AS88" s="711"/>
      <c r="AT88" s="792"/>
      <c r="AU88" s="712"/>
      <c r="AV88" s="712"/>
      <c r="AW88" s="712"/>
      <c r="AX88" s="712"/>
      <c r="AY88" s="713"/>
      <c r="AZ88" s="713"/>
      <c r="BA88" s="713"/>
      <c r="BB88" s="713"/>
      <c r="BC88" s="713"/>
      <c r="BD88" s="713"/>
      <c r="BE88" s="713"/>
      <c r="BF88" s="714"/>
      <c r="BG88" s="715"/>
      <c r="BH88" s="716"/>
      <c r="BI88" s="716"/>
      <c r="BJ88" s="716"/>
      <c r="BK88" s="717"/>
    </row>
    <row r="89" spans="1:63" ht="72" customHeight="1">
      <c r="A89" s="690"/>
      <c r="B89" s="691"/>
      <c r="C89" s="749"/>
      <c r="D89" s="749"/>
      <c r="E89" s="695"/>
      <c r="F89" s="695"/>
      <c r="G89" s="701"/>
      <c r="H89" s="695"/>
      <c r="I89" s="541"/>
      <c r="J89" s="695"/>
      <c r="K89" s="696" t="s">
        <v>164</v>
      </c>
      <c r="L89" s="697" t="s">
        <v>475</v>
      </c>
      <c r="M89" s="698"/>
      <c r="N89" s="699"/>
      <c r="O89" s="700"/>
      <c r="P89" s="695"/>
      <c r="Q89" s="561"/>
      <c r="R89" s="693"/>
      <c r="S89" s="746"/>
      <c r="T89" s="690"/>
      <c r="U89" s="746"/>
      <c r="V89" s="746"/>
      <c r="W89" s="746"/>
      <c r="X89" s="690"/>
      <c r="Y89" s="746"/>
      <c r="Z89" s="746"/>
      <c r="AA89" s="746"/>
      <c r="AB89" s="674"/>
      <c r="AC89" s="674"/>
      <c r="AD89" s="674"/>
      <c r="AE89" s="674"/>
      <c r="AF89" s="541"/>
      <c r="AG89" s="529"/>
      <c r="AH89" s="760"/>
      <c r="AI89" s="707"/>
      <c r="AJ89" s="706"/>
      <c r="AK89" s="708"/>
      <c r="AL89" s="708"/>
      <c r="AM89" s="708"/>
      <c r="AN89" s="709"/>
      <c r="AO89" s="695"/>
      <c r="AP89" s="678"/>
      <c r="AQ89" s="793"/>
      <c r="AR89" s="793"/>
      <c r="AS89" s="711"/>
      <c r="AT89" s="792"/>
      <c r="AU89" s="712"/>
      <c r="AV89" s="712"/>
      <c r="AW89" s="712"/>
      <c r="AX89" s="712"/>
      <c r="AY89" s="660"/>
      <c r="AZ89" s="660"/>
      <c r="BA89" s="660"/>
      <c r="BB89" s="660"/>
      <c r="BC89" s="660"/>
      <c r="BD89" s="660"/>
      <c r="BE89" s="660"/>
      <c r="BF89" s="722"/>
      <c r="BG89" s="723"/>
      <c r="BH89" s="724"/>
      <c r="BI89" s="724"/>
      <c r="BJ89" s="724"/>
      <c r="BK89" s="725"/>
    </row>
    <row r="90" spans="1:63" ht="45" customHeight="1">
      <c r="A90" s="690"/>
      <c r="B90" s="691"/>
      <c r="C90" s="751"/>
      <c r="D90" s="751"/>
      <c r="E90" s="695"/>
      <c r="F90" s="695"/>
      <c r="G90" s="701"/>
      <c r="H90" s="695"/>
      <c r="I90" s="541"/>
      <c r="J90" s="695"/>
      <c r="K90" s="696" t="s">
        <v>165</v>
      </c>
      <c r="L90" s="697" t="s">
        <v>485</v>
      </c>
      <c r="M90" s="698"/>
      <c r="N90" s="699"/>
      <c r="O90" s="700"/>
      <c r="P90" s="695"/>
      <c r="Q90" s="561"/>
      <c r="R90" s="693"/>
      <c r="S90" s="746"/>
      <c r="T90" s="690"/>
      <c r="U90" s="746"/>
      <c r="V90" s="746"/>
      <c r="W90" s="746"/>
      <c r="X90" s="690"/>
      <c r="Y90" s="746"/>
      <c r="Z90" s="746"/>
      <c r="AA90" s="746"/>
      <c r="AB90" s="674"/>
      <c r="AC90" s="674"/>
      <c r="AD90" s="674"/>
      <c r="AE90" s="674"/>
      <c r="AF90" s="541"/>
      <c r="AG90" s="529"/>
      <c r="AH90" s="760"/>
      <c r="AI90" s="707"/>
      <c r="AJ90" s="706"/>
      <c r="AK90" s="708"/>
      <c r="AL90" s="708"/>
      <c r="AM90" s="708"/>
      <c r="AN90" s="709"/>
      <c r="AO90" s="695"/>
      <c r="AP90" s="678"/>
      <c r="AQ90" s="793"/>
      <c r="AR90" s="793"/>
      <c r="AS90" s="711"/>
      <c r="AT90" s="792"/>
      <c r="AU90" s="740"/>
      <c r="AV90" s="712"/>
      <c r="AW90" s="712"/>
      <c r="AX90" s="712"/>
      <c r="AY90" s="690"/>
      <c r="AZ90" s="690"/>
      <c r="BA90" s="690"/>
      <c r="BB90" s="690"/>
      <c r="BC90" s="690"/>
      <c r="BD90" s="690"/>
      <c r="BE90" s="690"/>
      <c r="BF90" s="728"/>
      <c r="BG90" s="729"/>
      <c r="BH90" s="730"/>
      <c r="BI90" s="730"/>
      <c r="BJ90" s="730"/>
      <c r="BK90" s="731"/>
    </row>
    <row r="91" spans="1:63" ht="45" customHeight="1">
      <c r="A91" s="690"/>
      <c r="B91" s="691"/>
      <c r="C91" s="743" t="s">
        <v>561</v>
      </c>
      <c r="D91" s="743" t="s">
        <v>562</v>
      </c>
      <c r="E91" s="695"/>
      <c r="F91" s="695"/>
      <c r="G91" s="701"/>
      <c r="H91" s="695"/>
      <c r="I91" s="541"/>
      <c r="J91" s="695"/>
      <c r="K91" s="696" t="s">
        <v>166</v>
      </c>
      <c r="L91" s="697" t="s">
        <v>475</v>
      </c>
      <c r="M91" s="698"/>
      <c r="N91" s="699"/>
      <c r="O91" s="700"/>
      <c r="P91" s="695"/>
      <c r="Q91" s="561"/>
      <c r="R91" s="693"/>
      <c r="S91" s="746"/>
      <c r="T91" s="690"/>
      <c r="U91" s="746"/>
      <c r="V91" s="746"/>
      <c r="W91" s="746"/>
      <c r="X91" s="690"/>
      <c r="Y91" s="746"/>
      <c r="Z91" s="746"/>
      <c r="AA91" s="746"/>
      <c r="AB91" s="674"/>
      <c r="AC91" s="674"/>
      <c r="AD91" s="674"/>
      <c r="AE91" s="674"/>
      <c r="AF91" s="541"/>
      <c r="AG91" s="529"/>
      <c r="AH91" s="760"/>
      <c r="AI91" s="707"/>
      <c r="AJ91" s="706"/>
      <c r="AK91" s="708"/>
      <c r="AL91" s="708"/>
      <c r="AM91" s="708"/>
      <c r="AN91" s="709"/>
      <c r="AO91" s="695"/>
      <c r="AP91" s="678"/>
      <c r="AQ91" s="793"/>
      <c r="AR91" s="793"/>
      <c r="AS91" s="711"/>
      <c r="AT91" s="792"/>
      <c r="AU91" s="740"/>
      <c r="AV91" s="712"/>
      <c r="AW91" s="712"/>
      <c r="AX91" s="712"/>
      <c r="AY91" s="690"/>
      <c r="AZ91" s="690"/>
      <c r="BA91" s="690"/>
      <c r="BB91" s="690"/>
      <c r="BC91" s="690"/>
      <c r="BD91" s="690"/>
      <c r="BE91" s="690"/>
      <c r="BF91" s="728"/>
      <c r="BG91" s="729"/>
      <c r="BH91" s="730"/>
      <c r="BI91" s="730"/>
      <c r="BJ91" s="730"/>
      <c r="BK91" s="731"/>
    </row>
    <row r="92" spans="1:63" ht="45" customHeight="1">
      <c r="A92" s="690"/>
      <c r="B92" s="691"/>
      <c r="C92" s="749"/>
      <c r="D92" s="749"/>
      <c r="E92" s="695"/>
      <c r="F92" s="695"/>
      <c r="G92" s="701"/>
      <c r="H92" s="695"/>
      <c r="I92" s="541"/>
      <c r="J92" s="695"/>
      <c r="K92" s="696" t="s">
        <v>167</v>
      </c>
      <c r="L92" s="697" t="s">
        <v>475</v>
      </c>
      <c r="M92" s="698"/>
      <c r="N92" s="699"/>
      <c r="O92" s="700"/>
      <c r="P92" s="695"/>
      <c r="Q92" s="562"/>
      <c r="R92" s="693"/>
      <c r="S92" s="746"/>
      <c r="T92" s="690"/>
      <c r="U92" s="746"/>
      <c r="V92" s="746"/>
      <c r="W92" s="746"/>
      <c r="X92" s="690"/>
      <c r="Y92" s="746"/>
      <c r="Z92" s="746"/>
      <c r="AA92" s="746"/>
      <c r="AB92" s="733"/>
      <c r="AC92" s="733"/>
      <c r="AD92" s="733"/>
      <c r="AE92" s="733"/>
      <c r="AF92" s="542"/>
      <c r="AG92" s="530"/>
      <c r="AH92" s="760"/>
      <c r="AI92" s="707"/>
      <c r="AJ92" s="706"/>
      <c r="AK92" s="708"/>
      <c r="AL92" s="708"/>
      <c r="AM92" s="708"/>
      <c r="AN92" s="709"/>
      <c r="AO92" s="695"/>
      <c r="AP92" s="734"/>
      <c r="AQ92" s="793"/>
      <c r="AR92" s="793"/>
      <c r="AS92" s="711"/>
      <c r="AT92" s="792"/>
      <c r="AU92" s="740"/>
      <c r="AV92" s="712"/>
      <c r="AW92" s="712"/>
      <c r="AX92" s="712"/>
      <c r="AY92" s="690"/>
      <c r="AZ92" s="690"/>
      <c r="BA92" s="690"/>
      <c r="BB92" s="690"/>
      <c r="BC92" s="690"/>
      <c r="BD92" s="690"/>
      <c r="BE92" s="690"/>
      <c r="BF92" s="728"/>
      <c r="BG92" s="729"/>
      <c r="BH92" s="730"/>
      <c r="BI92" s="730"/>
      <c r="BJ92" s="730"/>
      <c r="BK92" s="731"/>
    </row>
    <row r="93" spans="1:63" ht="45" customHeight="1">
      <c r="A93" s="690"/>
      <c r="B93" s="691"/>
      <c r="C93" s="749"/>
      <c r="D93" s="749"/>
      <c r="E93" s="695"/>
      <c r="F93" s="695"/>
      <c r="G93" s="701" t="s">
        <v>498</v>
      </c>
      <c r="H93" s="695"/>
      <c r="I93" s="541"/>
      <c r="J93" s="695"/>
      <c r="K93" s="696" t="s">
        <v>168</v>
      </c>
      <c r="L93" s="697" t="s">
        <v>475</v>
      </c>
      <c r="M93" s="698"/>
      <c r="N93" s="699"/>
      <c r="O93" s="700"/>
      <c r="P93" s="695"/>
      <c r="Q93" s="701" t="s">
        <v>499</v>
      </c>
      <c r="R93" s="693"/>
      <c r="S93" s="737"/>
      <c r="T93" s="737"/>
      <c r="U93" s="737"/>
      <c r="V93" s="746"/>
      <c r="W93" s="746"/>
      <c r="X93" s="690"/>
      <c r="Y93" s="746"/>
      <c r="Z93" s="746"/>
      <c r="AA93" s="746"/>
      <c r="AB93" s="737"/>
      <c r="AC93" s="737"/>
      <c r="AD93" s="737"/>
      <c r="AE93" s="737"/>
      <c r="AF93" s="540"/>
      <c r="AG93" s="528"/>
      <c r="AH93" s="760"/>
      <c r="AI93" s="707"/>
      <c r="AJ93" s="706"/>
      <c r="AK93" s="708"/>
      <c r="AL93" s="708"/>
      <c r="AM93" s="708"/>
      <c r="AN93" s="709"/>
      <c r="AO93" s="695"/>
      <c r="AP93" s="741" t="s">
        <v>563</v>
      </c>
      <c r="AQ93" s="793"/>
      <c r="AR93" s="793"/>
      <c r="AS93" s="711"/>
      <c r="AT93" s="792" t="s">
        <v>564</v>
      </c>
      <c r="AU93" s="740"/>
      <c r="AV93" s="712"/>
      <c r="AW93" s="712"/>
      <c r="AX93" s="712"/>
      <c r="AY93" s="690"/>
      <c r="AZ93" s="690"/>
      <c r="BA93" s="690"/>
      <c r="BB93" s="690"/>
      <c r="BC93" s="690"/>
      <c r="BD93" s="690"/>
      <c r="BE93" s="690"/>
      <c r="BF93" s="728"/>
      <c r="BG93" s="729"/>
      <c r="BH93" s="730"/>
      <c r="BI93" s="730"/>
      <c r="BJ93" s="730"/>
      <c r="BK93" s="731"/>
    </row>
    <row r="94" spans="1:63" ht="45" customHeight="1">
      <c r="A94" s="690"/>
      <c r="B94" s="691"/>
      <c r="C94" s="749"/>
      <c r="D94" s="749"/>
      <c r="E94" s="695"/>
      <c r="F94" s="695"/>
      <c r="G94" s="701"/>
      <c r="H94" s="695"/>
      <c r="I94" s="541"/>
      <c r="J94" s="695"/>
      <c r="K94" s="739" t="s">
        <v>169</v>
      </c>
      <c r="L94" s="697" t="s">
        <v>475</v>
      </c>
      <c r="M94" s="698"/>
      <c r="N94" s="699"/>
      <c r="O94" s="700"/>
      <c r="P94" s="695"/>
      <c r="Q94" s="701"/>
      <c r="R94" s="693"/>
      <c r="S94" s="674"/>
      <c r="T94" s="674"/>
      <c r="U94" s="674"/>
      <c r="V94" s="746"/>
      <c r="W94" s="746"/>
      <c r="X94" s="690"/>
      <c r="Y94" s="746"/>
      <c r="Z94" s="746"/>
      <c r="AA94" s="746"/>
      <c r="AB94" s="674"/>
      <c r="AC94" s="674"/>
      <c r="AD94" s="674"/>
      <c r="AE94" s="674"/>
      <c r="AF94" s="541"/>
      <c r="AG94" s="529"/>
      <c r="AH94" s="760"/>
      <c r="AI94" s="707"/>
      <c r="AJ94" s="706"/>
      <c r="AK94" s="708"/>
      <c r="AL94" s="708"/>
      <c r="AM94" s="708"/>
      <c r="AN94" s="709"/>
      <c r="AO94" s="695"/>
      <c r="AP94" s="741"/>
      <c r="AQ94" s="793"/>
      <c r="AR94" s="793"/>
      <c r="AS94" s="711"/>
      <c r="AT94" s="792"/>
      <c r="AU94" s="740"/>
      <c r="AV94" s="712"/>
      <c r="AW94" s="712"/>
      <c r="AX94" s="712"/>
      <c r="AY94" s="690"/>
      <c r="AZ94" s="690"/>
      <c r="BA94" s="690"/>
      <c r="BB94" s="690"/>
      <c r="BC94" s="690"/>
      <c r="BD94" s="690"/>
      <c r="BE94" s="690"/>
      <c r="BF94" s="728"/>
      <c r="BG94" s="729"/>
      <c r="BH94" s="730"/>
      <c r="BI94" s="730"/>
      <c r="BJ94" s="730"/>
      <c r="BK94" s="731"/>
    </row>
    <row r="95" spans="1:63" ht="45" customHeight="1">
      <c r="A95" s="690"/>
      <c r="B95" s="691"/>
      <c r="C95" s="749"/>
      <c r="D95" s="749"/>
      <c r="E95" s="695"/>
      <c r="F95" s="695"/>
      <c r="G95" s="701"/>
      <c r="H95" s="695"/>
      <c r="I95" s="541"/>
      <c r="J95" s="695"/>
      <c r="K95" s="739" t="s">
        <v>170</v>
      </c>
      <c r="L95" s="697" t="s">
        <v>475</v>
      </c>
      <c r="M95" s="698"/>
      <c r="N95" s="699"/>
      <c r="O95" s="700"/>
      <c r="P95" s="695"/>
      <c r="Q95" s="701"/>
      <c r="R95" s="693"/>
      <c r="S95" s="674"/>
      <c r="T95" s="674"/>
      <c r="U95" s="674"/>
      <c r="V95" s="746"/>
      <c r="W95" s="746"/>
      <c r="X95" s="690"/>
      <c r="Y95" s="746"/>
      <c r="Z95" s="746"/>
      <c r="AA95" s="746"/>
      <c r="AB95" s="674"/>
      <c r="AC95" s="674"/>
      <c r="AD95" s="674"/>
      <c r="AE95" s="674"/>
      <c r="AF95" s="541"/>
      <c r="AG95" s="529"/>
      <c r="AH95" s="760"/>
      <c r="AI95" s="707"/>
      <c r="AJ95" s="706"/>
      <c r="AK95" s="708"/>
      <c r="AL95" s="708"/>
      <c r="AM95" s="708"/>
      <c r="AN95" s="709"/>
      <c r="AO95" s="695"/>
      <c r="AP95" s="741"/>
      <c r="AQ95" s="793"/>
      <c r="AR95" s="793"/>
      <c r="AS95" s="711"/>
      <c r="AT95" s="792"/>
      <c r="AU95" s="740"/>
      <c r="AV95" s="712"/>
      <c r="AW95" s="712"/>
      <c r="AX95" s="712"/>
      <c r="AY95" s="690"/>
      <c r="AZ95" s="690"/>
      <c r="BA95" s="690"/>
      <c r="BB95" s="690"/>
      <c r="BC95" s="690"/>
      <c r="BD95" s="690"/>
      <c r="BE95" s="690"/>
      <c r="BF95" s="728"/>
      <c r="BG95" s="729"/>
      <c r="BH95" s="730"/>
      <c r="BI95" s="730"/>
      <c r="BJ95" s="730"/>
      <c r="BK95" s="731"/>
    </row>
    <row r="96" spans="1:63" ht="45" customHeight="1">
      <c r="A96" s="690"/>
      <c r="B96" s="691"/>
      <c r="C96" s="749"/>
      <c r="D96" s="749"/>
      <c r="E96" s="695"/>
      <c r="F96" s="695"/>
      <c r="G96" s="701"/>
      <c r="H96" s="695"/>
      <c r="I96" s="541"/>
      <c r="J96" s="695"/>
      <c r="K96" s="739" t="s">
        <v>171</v>
      </c>
      <c r="L96" s="697" t="s">
        <v>475</v>
      </c>
      <c r="M96" s="698"/>
      <c r="N96" s="699"/>
      <c r="O96" s="700"/>
      <c r="P96" s="695"/>
      <c r="Q96" s="701"/>
      <c r="R96" s="693"/>
      <c r="S96" s="674"/>
      <c r="T96" s="674"/>
      <c r="U96" s="674"/>
      <c r="V96" s="746"/>
      <c r="W96" s="746"/>
      <c r="X96" s="690"/>
      <c r="Y96" s="746"/>
      <c r="Z96" s="746"/>
      <c r="AA96" s="746"/>
      <c r="AB96" s="674"/>
      <c r="AC96" s="674"/>
      <c r="AD96" s="674"/>
      <c r="AE96" s="674"/>
      <c r="AF96" s="541"/>
      <c r="AG96" s="529"/>
      <c r="AH96" s="760"/>
      <c r="AI96" s="707"/>
      <c r="AJ96" s="706"/>
      <c r="AK96" s="708"/>
      <c r="AL96" s="708"/>
      <c r="AM96" s="708"/>
      <c r="AN96" s="709"/>
      <c r="AO96" s="695"/>
      <c r="AP96" s="741"/>
      <c r="AQ96" s="793"/>
      <c r="AR96" s="793"/>
      <c r="AS96" s="711"/>
      <c r="AT96" s="792"/>
      <c r="AU96" s="740"/>
      <c r="AV96" s="712"/>
      <c r="AW96" s="712"/>
      <c r="AX96" s="712"/>
      <c r="AY96" s="690"/>
      <c r="AZ96" s="690"/>
      <c r="BA96" s="690"/>
      <c r="BB96" s="690"/>
      <c r="BC96" s="690"/>
      <c r="BD96" s="690"/>
      <c r="BE96" s="690"/>
      <c r="BF96" s="728"/>
      <c r="BG96" s="729"/>
      <c r="BH96" s="730"/>
      <c r="BI96" s="730"/>
      <c r="BJ96" s="730"/>
      <c r="BK96" s="731"/>
    </row>
    <row r="97" spans="1:63" ht="45" customHeight="1">
      <c r="A97" s="690"/>
      <c r="B97" s="691"/>
      <c r="C97" s="749"/>
      <c r="D97" s="749"/>
      <c r="E97" s="695"/>
      <c r="F97" s="695"/>
      <c r="G97" s="701"/>
      <c r="H97" s="695"/>
      <c r="I97" s="541"/>
      <c r="J97" s="695"/>
      <c r="K97" s="739" t="s">
        <v>172</v>
      </c>
      <c r="L97" s="742" t="s">
        <v>485</v>
      </c>
      <c r="M97" s="698"/>
      <c r="N97" s="699"/>
      <c r="O97" s="700"/>
      <c r="P97" s="695"/>
      <c r="Q97" s="701"/>
      <c r="R97" s="693"/>
      <c r="S97" s="674"/>
      <c r="T97" s="674"/>
      <c r="U97" s="674"/>
      <c r="V97" s="746"/>
      <c r="W97" s="746"/>
      <c r="X97" s="690"/>
      <c r="Y97" s="746"/>
      <c r="Z97" s="746"/>
      <c r="AA97" s="746"/>
      <c r="AB97" s="674"/>
      <c r="AC97" s="674"/>
      <c r="AD97" s="674"/>
      <c r="AE97" s="674"/>
      <c r="AF97" s="541"/>
      <c r="AG97" s="529"/>
      <c r="AH97" s="760"/>
      <c r="AI97" s="707"/>
      <c r="AJ97" s="706"/>
      <c r="AK97" s="708"/>
      <c r="AL97" s="708"/>
      <c r="AM97" s="708"/>
      <c r="AN97" s="709"/>
      <c r="AO97" s="695"/>
      <c r="AP97" s="741"/>
      <c r="AQ97" s="793"/>
      <c r="AR97" s="793"/>
      <c r="AS97" s="711"/>
      <c r="AT97" s="792"/>
      <c r="AU97" s="740"/>
      <c r="AV97" s="712"/>
      <c r="AW97" s="712"/>
      <c r="AX97" s="712"/>
      <c r="AY97" s="690"/>
      <c r="AZ97" s="690"/>
      <c r="BA97" s="690"/>
      <c r="BB97" s="690"/>
      <c r="BC97" s="690"/>
      <c r="BD97" s="690"/>
      <c r="BE97" s="690"/>
      <c r="BF97" s="728"/>
      <c r="BG97" s="729"/>
      <c r="BH97" s="730"/>
      <c r="BI97" s="730"/>
      <c r="BJ97" s="730"/>
      <c r="BK97" s="731"/>
    </row>
    <row r="98" spans="1:63" ht="45" customHeight="1">
      <c r="A98" s="690"/>
      <c r="B98" s="691"/>
      <c r="C98" s="749"/>
      <c r="D98" s="749"/>
      <c r="E98" s="695"/>
      <c r="F98" s="695"/>
      <c r="G98" s="701"/>
      <c r="H98" s="695"/>
      <c r="I98" s="541"/>
      <c r="J98" s="695"/>
      <c r="K98" s="739" t="s">
        <v>173</v>
      </c>
      <c r="L98" s="697" t="s">
        <v>475</v>
      </c>
      <c r="M98" s="698"/>
      <c r="N98" s="699"/>
      <c r="O98" s="700"/>
      <c r="P98" s="695"/>
      <c r="Q98" s="701"/>
      <c r="R98" s="693"/>
      <c r="S98" s="674"/>
      <c r="T98" s="674"/>
      <c r="U98" s="674"/>
      <c r="V98" s="746"/>
      <c r="W98" s="746"/>
      <c r="X98" s="690"/>
      <c r="Y98" s="746"/>
      <c r="Z98" s="746"/>
      <c r="AA98" s="746"/>
      <c r="AB98" s="674"/>
      <c r="AC98" s="674"/>
      <c r="AD98" s="674"/>
      <c r="AE98" s="674"/>
      <c r="AF98" s="541"/>
      <c r="AG98" s="529"/>
      <c r="AH98" s="760"/>
      <c r="AI98" s="707"/>
      <c r="AJ98" s="706"/>
      <c r="AK98" s="708"/>
      <c r="AL98" s="708"/>
      <c r="AM98" s="708"/>
      <c r="AN98" s="709"/>
      <c r="AO98" s="695"/>
      <c r="AP98" s="741"/>
      <c r="AQ98" s="793"/>
      <c r="AR98" s="793"/>
      <c r="AS98" s="711"/>
      <c r="AT98" s="792"/>
      <c r="AU98" s="740"/>
      <c r="AV98" s="712"/>
      <c r="AW98" s="712"/>
      <c r="AX98" s="712"/>
      <c r="AY98" s="690"/>
      <c r="AZ98" s="690"/>
      <c r="BA98" s="690"/>
      <c r="BB98" s="690"/>
      <c r="BC98" s="690"/>
      <c r="BD98" s="690"/>
      <c r="BE98" s="690"/>
      <c r="BF98" s="728"/>
      <c r="BG98" s="729"/>
      <c r="BH98" s="730"/>
      <c r="BI98" s="730"/>
      <c r="BJ98" s="730"/>
      <c r="BK98" s="731"/>
    </row>
    <row r="99" spans="1:63" ht="45" customHeight="1">
      <c r="A99" s="690"/>
      <c r="B99" s="691"/>
      <c r="C99" s="749"/>
      <c r="D99" s="749"/>
      <c r="E99" s="695"/>
      <c r="F99" s="695"/>
      <c r="G99" s="701"/>
      <c r="H99" s="695"/>
      <c r="I99" s="541"/>
      <c r="J99" s="695"/>
      <c r="K99" s="739" t="s">
        <v>174</v>
      </c>
      <c r="L99" s="697" t="s">
        <v>475</v>
      </c>
      <c r="M99" s="698"/>
      <c r="N99" s="699"/>
      <c r="O99" s="700"/>
      <c r="P99" s="695"/>
      <c r="Q99" s="701"/>
      <c r="R99" s="693"/>
      <c r="S99" s="674"/>
      <c r="T99" s="674"/>
      <c r="U99" s="674"/>
      <c r="V99" s="746"/>
      <c r="W99" s="746"/>
      <c r="X99" s="690"/>
      <c r="Y99" s="746"/>
      <c r="Z99" s="746"/>
      <c r="AA99" s="746"/>
      <c r="AB99" s="674"/>
      <c r="AC99" s="674"/>
      <c r="AD99" s="674"/>
      <c r="AE99" s="674"/>
      <c r="AF99" s="541"/>
      <c r="AG99" s="529"/>
      <c r="AH99" s="760"/>
      <c r="AI99" s="707"/>
      <c r="AJ99" s="706"/>
      <c r="AK99" s="708"/>
      <c r="AL99" s="708"/>
      <c r="AM99" s="708"/>
      <c r="AN99" s="709"/>
      <c r="AO99" s="695"/>
      <c r="AP99" s="741"/>
      <c r="AQ99" s="793"/>
      <c r="AR99" s="793"/>
      <c r="AS99" s="711"/>
      <c r="AT99" s="792"/>
      <c r="AU99" s="740"/>
      <c r="AV99" s="712"/>
      <c r="AW99" s="712"/>
      <c r="AX99" s="712"/>
      <c r="AY99" s="690"/>
      <c r="AZ99" s="690"/>
      <c r="BA99" s="690"/>
      <c r="BB99" s="690"/>
      <c r="BC99" s="690"/>
      <c r="BD99" s="690"/>
      <c r="BE99" s="690"/>
      <c r="BF99" s="728"/>
      <c r="BG99" s="729"/>
      <c r="BH99" s="730"/>
      <c r="BI99" s="730"/>
      <c r="BJ99" s="730"/>
      <c r="BK99" s="731"/>
    </row>
    <row r="100" spans="1:63" ht="45" customHeight="1" thickBot="1">
      <c r="A100" s="690"/>
      <c r="B100" s="691"/>
      <c r="C100" s="755"/>
      <c r="D100" s="755"/>
      <c r="E100" s="695"/>
      <c r="F100" s="695"/>
      <c r="G100" s="701"/>
      <c r="H100" s="695"/>
      <c r="I100" s="542"/>
      <c r="J100" s="695"/>
      <c r="K100" s="739" t="s">
        <v>175</v>
      </c>
      <c r="L100" s="697" t="s">
        <v>485</v>
      </c>
      <c r="M100" s="698"/>
      <c r="N100" s="699"/>
      <c r="O100" s="700"/>
      <c r="P100" s="695"/>
      <c r="Q100" s="701"/>
      <c r="R100" s="693"/>
      <c r="S100" s="733"/>
      <c r="T100" s="733"/>
      <c r="U100" s="733"/>
      <c r="V100" s="746"/>
      <c r="W100" s="746"/>
      <c r="X100" s="690"/>
      <c r="Y100" s="746"/>
      <c r="Z100" s="746"/>
      <c r="AA100" s="746"/>
      <c r="AB100" s="733"/>
      <c r="AC100" s="733"/>
      <c r="AD100" s="733"/>
      <c r="AE100" s="733"/>
      <c r="AF100" s="542"/>
      <c r="AG100" s="530"/>
      <c r="AH100" s="760"/>
      <c r="AI100" s="707"/>
      <c r="AJ100" s="706"/>
      <c r="AK100" s="708"/>
      <c r="AL100" s="708"/>
      <c r="AM100" s="708"/>
      <c r="AN100" s="709"/>
      <c r="AO100" s="695"/>
      <c r="AP100" s="741"/>
      <c r="AQ100" s="679"/>
      <c r="AR100" s="679"/>
      <c r="AS100" s="711"/>
      <c r="AT100" s="792"/>
      <c r="AU100" s="780"/>
      <c r="AV100" s="789"/>
      <c r="AW100" s="789"/>
      <c r="AX100" s="789"/>
      <c r="AY100" s="690"/>
      <c r="AZ100" s="690"/>
      <c r="BA100" s="690"/>
      <c r="BB100" s="690"/>
      <c r="BC100" s="690"/>
      <c r="BD100" s="690"/>
      <c r="BE100" s="690"/>
      <c r="BF100" s="728"/>
      <c r="BG100" s="729"/>
      <c r="BH100" s="730"/>
      <c r="BI100" s="730"/>
      <c r="BJ100" s="730"/>
      <c r="BK100" s="731"/>
    </row>
    <row r="101" spans="1:63" ht="46.5" customHeight="1">
      <c r="A101" s="690">
        <v>6</v>
      </c>
      <c r="B101" s="691" t="s">
        <v>565</v>
      </c>
      <c r="C101" s="743" t="s">
        <v>566</v>
      </c>
      <c r="D101" s="743" t="s">
        <v>567</v>
      </c>
      <c r="E101" s="695" t="s">
        <v>568</v>
      </c>
      <c r="F101" s="695" t="s">
        <v>126</v>
      </c>
      <c r="G101" s="701" t="s">
        <v>569</v>
      </c>
      <c r="H101" s="695" t="s">
        <v>570</v>
      </c>
      <c r="I101" s="540" t="s">
        <v>571</v>
      </c>
      <c r="J101" s="695" t="s">
        <v>572</v>
      </c>
      <c r="K101" s="696" t="s">
        <v>130</v>
      </c>
      <c r="L101" s="697" t="s">
        <v>475</v>
      </c>
      <c r="M101" s="698">
        <f>COUNTIF(L101:L119,"Si")</f>
        <v>15</v>
      </c>
      <c r="N101" s="699" t="str">
        <f>+IF(AND(M101&lt;6,M101&gt;0),"Moderado",IF(AND(M101&lt;12,M101&gt;5),"Mayor",IF(AND(M101&lt;20,M101&gt;11),"Catastrófico","Responda las Preguntas de Impacto")))</f>
        <v>Catastrófico</v>
      </c>
      <c r="O101" s="700" t="str">
        <f>IF(AND(EXACT(J101,"Rara vez"),(EXACT(N101,"Moderado"))),"Moderado",IF(AND(EXACT(J101,"Rara vez"),(EXACT(N101,"Mayor"))),"Alto",IF(AND(EXACT(J101,"Rara vez"),(EXACT(N101,"Catastrófico"))),"Extremo",IF(AND(EXACT(J101,"Improbable"),(EXACT(N101,"Moderado"))),"Moderado",IF(AND(EXACT(J101,"Improbable"),(EXACT(N101,"Mayor"))),"Alto",IF(AND(EXACT(J101,"Improbable"),(EXACT(N101,"Catastrófico"))),"Extremo",IF(AND(EXACT(J101,"Posible"),(EXACT(N101,"Moderado"))),"Alto",IF(AND(EXACT(J101,"Posible"),(EXACT(N101,"Mayor"))),"Extremo",IF(AND(EXACT(J101,"Posible"),(EXACT(N101,"Catastrófico"))),"Extremo",IF(AND(EXACT(J101,"Probable"),(EXACT(N101,"Moderado"))),"Alto",IF(AND(EXACT(J101,"Probable"),(EXACT(N101,"Mayor"))),"Extremo",IF(AND(EXACT(J101,"Probable"),(EXACT(N101,"Catastrófico"))),"Extremo",IF(AND(EXACT(J101,"Casi Seguro"),(EXACT(N101,"Moderado"))),"Extremo",IF(AND(EXACT(J101,"Casi Seguro"),(EXACT(N101,"Mayor"))),"Extremo",IF(AND(EXACT(J101,"Casi Seguro"),(EXACT(N101,"Catastrófico"))),"Extremo","")))))))))))))))</f>
        <v>Extremo</v>
      </c>
      <c r="P101" s="695"/>
      <c r="Q101" s="701" t="s">
        <v>573</v>
      </c>
      <c r="R101" s="693" t="s">
        <v>133</v>
      </c>
      <c r="S101" s="744" t="s">
        <v>134</v>
      </c>
      <c r="T101" s="745" t="s">
        <v>135</v>
      </c>
      <c r="U101" s="744">
        <f>+IFERROR(VLOOKUP(T101,[3]DATOS!$E$2:$F$17,2,FALSE),"")</f>
        <v>15</v>
      </c>
      <c r="V101" s="746">
        <f>SUM(U101:U107)</f>
        <v>100</v>
      </c>
      <c r="W101" s="746" t="str">
        <f>+IF(AND(V101&lt;=100,V101&gt;=96),"Fuerte",IF(AND(V101&lt;=95,V101&gt;=86),"Moderado",IF(AND(V101&lt;=85,M101&gt;=0),"Débil"," ")))</f>
        <v>Fuerte</v>
      </c>
      <c r="X101" s="690" t="s">
        <v>136</v>
      </c>
      <c r="Y101" s="746" t="str">
        <f>IF(AND(EXACT(W101,"Fuerte"),(EXACT(X101,"Fuerte"))),"Fuerte",IF(AND(EXACT(W101,"Fuerte"),(EXACT(X101,"Moderado"))),"Moderado",IF(AND(EXACT(W101,"Fuerte"),(EXACT(X101,"Débil"))),"Débil",IF(AND(EXACT(W101,"Moderado"),(EXACT(X101,"Fuerte"))),"Moderado",IF(AND(EXACT(W101,"Moderado"),(EXACT(X101,"Moderado"))),"Moderado",IF(AND(EXACT(W101,"Moderado"),(EXACT(X101,"Débil"))),"Débil",IF(AND(EXACT(W101,"Débil"),(EXACT(X101,"Fuerte"))),"Débil",IF(AND(EXACT(W101,"Débil"),(EXACT(X101,"Moderado"))),"Débil",IF(AND(EXACT(W101,"Débil"),(EXACT(X101,"Débil"))),"Débil",)))))))))</f>
        <v>Fuerte</v>
      </c>
      <c r="Z101" s="746">
        <f>IF(Y101="Fuerte",100,IF(Y101="Moderado",50,IF(Y101="Débil",0)))</f>
        <v>100</v>
      </c>
      <c r="AA101" s="746">
        <f>AVERAGE(Z101:Z119)</f>
        <v>100</v>
      </c>
      <c r="AB101" s="737" t="s">
        <v>21</v>
      </c>
      <c r="AC101" s="737">
        <v>0</v>
      </c>
      <c r="AD101" s="737">
        <v>2</v>
      </c>
      <c r="AE101" s="737">
        <v>1</v>
      </c>
      <c r="AF101" s="540" t="s">
        <v>556</v>
      </c>
      <c r="AG101" s="528" t="s">
        <v>557</v>
      </c>
      <c r="AH101" s="706" t="str">
        <f>+IF(AA101=100,"Fuerte",IF(AND(AA101&lt;=99,AA101&gt;=50),"Moderado",IF(AA101&lt;50,"Débil"," ")))</f>
        <v>Fuerte</v>
      </c>
      <c r="AI101" s="707" t="s">
        <v>140</v>
      </c>
      <c r="AJ101" s="706" t="s">
        <v>141</v>
      </c>
      <c r="AK101" s="708" t="str">
        <f>IF(AND(OR(AJ101="Directamente",AJ101="Indirectamente",AJ101="No Disminuye"),(AH101="Fuerte"),(AI101="Directamente"),(OR(J101="Rara vez",J101="Improbable",J101="Posible"))),"Rara vez",IF(AND(OR(AJ101="Directamente",AJ101="Indirectamente",AJ101="No Disminuye"),(AH101="Fuerte"),(AI101="Directamente"),(J101="Probable")),"Improbable",IF(AND(OR(AJ101="Directamente",AJ101="Indirectamente",AJ101="No Disminuye"),(AH101="Fuerte"),(AI101="Directamente"),(J101="Casi Seguro")),"Posible",IF(AND(AJ101="Directamente",AI101="No disminuye",AH101="Fuerte"),J101,IF(AND(OR(AJ101="Directamente",AJ101="Indirectamente",AJ101="No Disminuye"),AH101="Moderado",AI101="Directamente",(OR(J101="Rara vez",J101="Improbable"))),"Rara vez",IF(AND(OR(AJ101="Directamente",AJ101="Indirectamente",AJ101="No Disminuye"),(AH101="Moderado"),(AI101="Directamente"),(J101="Posible")),"Improbable",IF(AND(OR(AJ101="Directamente",AJ101="Indirectamente",AJ101="No Disminuye"),(AH101="Moderado"),(AI101="Directamente"),(J101="Probable")),"Posible",IF(AND(OR(AJ101="Directamente",AJ101="Indirectamente",AJ101="No Disminuye"),(AH101="Moderado"),(AI101="Directamente"),(J101="Casi Seguro")),"Probable",IF(AND(AJ101="Directamente",AI101="No disminuye",AH101="Moderado"),J101,IF(AH101="Débil",J101," ESTA COMBINACION NO ESTÁ CONTEMPLADA EN LA METODOLOGÍA "))))))))))</f>
        <v>Improbable</v>
      </c>
      <c r="AL101" s="708" t="str">
        <f>IF(AND(OR(AJ101="Directamente",AJ101="Indirectamente",AJ101="No Disminuye"),AH101="Moderado",AI101="Directamente",(OR(J101="Raro",J101="Improbable"))),"Raro",IF(AND(OR(AJ101="Directamente",AJ101="Indirectamente",AJ101="No Disminuye"),(AH101="Moderado"),(AI101="Directamente"),(J101="Posible")),"Improbable",IF(AND(OR(AJ101="Directamente",AJ101="Indirectamente",AJ101="No Disminuye"),(AH101="Moderado"),(AI101="Directamente"),(J101="Probable")),"Posible",IF(AND(OR(AJ101="Directamente",AJ101="Indirectamente",AJ101="No Disminuye"),(AH101="Moderado"),(AI101="Directamente"),(J101="Casi Seguro")),"Probable",IF(AND(AJ101="Directamente",AI101="No disminuye",AH101="Moderado"),J101," ")))))</f>
        <v xml:space="preserve"> </v>
      </c>
      <c r="AM101" s="708" t="str">
        <f>N101</f>
        <v>Catastrófico</v>
      </c>
      <c r="AN101" s="709" t="str">
        <f>IF(AND(EXACT(AK101,"Rara vez"),(EXACT(AM101,"Moderado"))),"Moderado",IF(AND(EXACT(AK101,"Rara vez"),(EXACT(AM101,"Mayor"))),"Alto",IF(AND(EXACT(AK101,"Rara vez"),(EXACT(AM101,"Catastrófico"))),"Extremo",IF(AND(EXACT(AK101,"Improbable"),(EXACT(AM101,"Moderado"))),"Moderado",IF(AND(EXACT(AK101,"Improbable"),(EXACT(AM101,"Mayor"))),"Alto",IF(AND(EXACT(AK101,"Improbable"),(EXACT(AM101,"Catastrófico"))),"Extremo",IF(AND(EXACT(AK101,"Posible"),(EXACT(AM101,"Moderado"))),"Alto",IF(AND(EXACT(AK101,"Posible"),(EXACT(AM101,"Mayor"))),"Extremo",IF(AND(EXACT(AK101,"Posible"),(EXACT(AM101,"Catastrófico"))),"Extremo",IF(AND(EXACT(AK101,"Probable"),(EXACT(AM101,"Moderado"))),"Alto",IF(AND(EXACT(AK101,"Probable"),(EXACT(AM101,"Mayor"))),"Extremo",IF(AND(EXACT(AK101,"Probable"),(EXACT(AM101,"Catastrófico"))),"Extremo",IF(AND(EXACT(AK101,"Casi Seguro"),(EXACT(AM101,"Moderado"))),"Extremo",IF(AND(EXACT(AK101,"Casi Seguro"),(EXACT(AM101,"Mayor"))),"Extremo",IF(AND(EXACT(AK101,"Casi Seguro"),(EXACT(AM101,"Catastrófico"))),"Extremo","")))))))))))))))</f>
        <v>Extremo</v>
      </c>
      <c r="AO101" s="695" t="s">
        <v>476</v>
      </c>
      <c r="AP101" s="748" t="s">
        <v>558</v>
      </c>
      <c r="AQ101" s="791">
        <v>44927</v>
      </c>
      <c r="AR101" s="791">
        <v>45291</v>
      </c>
      <c r="AS101" s="711" t="s">
        <v>559</v>
      </c>
      <c r="AT101" s="792" t="s">
        <v>560</v>
      </c>
      <c r="AU101" s="682"/>
      <c r="AV101" s="682"/>
      <c r="AW101" s="794"/>
      <c r="AX101" s="682"/>
      <c r="AY101" s="683"/>
      <c r="AZ101" s="683"/>
      <c r="BA101" s="683"/>
      <c r="BB101" s="683"/>
      <c r="BC101" s="683"/>
      <c r="BD101" s="683"/>
      <c r="BE101" s="683"/>
      <c r="BF101" s="684"/>
      <c r="BG101" s="685"/>
      <c r="BH101" s="686"/>
      <c r="BI101" s="686"/>
      <c r="BJ101" s="686"/>
      <c r="BK101" s="687"/>
    </row>
    <row r="102" spans="1:63" ht="30" customHeight="1">
      <c r="A102" s="690"/>
      <c r="B102" s="691"/>
      <c r="C102" s="749"/>
      <c r="D102" s="749"/>
      <c r="E102" s="695"/>
      <c r="F102" s="695"/>
      <c r="G102" s="701"/>
      <c r="H102" s="695"/>
      <c r="I102" s="541"/>
      <c r="J102" s="695"/>
      <c r="K102" s="696" t="s">
        <v>145</v>
      </c>
      <c r="L102" s="697" t="s">
        <v>475</v>
      </c>
      <c r="M102" s="698"/>
      <c r="N102" s="699"/>
      <c r="O102" s="700"/>
      <c r="P102" s="695"/>
      <c r="Q102" s="701"/>
      <c r="R102" s="693"/>
      <c r="S102" s="744" t="s">
        <v>146</v>
      </c>
      <c r="T102" s="745" t="s">
        <v>147</v>
      </c>
      <c r="U102" s="744">
        <f>+IFERROR(VLOOKUP(T102,[3]DATOS!$E$2:$F$17,2,FALSE),"")</f>
        <v>15</v>
      </c>
      <c r="V102" s="746"/>
      <c r="W102" s="746"/>
      <c r="X102" s="690"/>
      <c r="Y102" s="746"/>
      <c r="Z102" s="746"/>
      <c r="AA102" s="746"/>
      <c r="AB102" s="674"/>
      <c r="AC102" s="674"/>
      <c r="AD102" s="674"/>
      <c r="AE102" s="674"/>
      <c r="AF102" s="541"/>
      <c r="AG102" s="529"/>
      <c r="AH102" s="706"/>
      <c r="AI102" s="707"/>
      <c r="AJ102" s="706"/>
      <c r="AK102" s="708"/>
      <c r="AL102" s="708"/>
      <c r="AM102" s="708"/>
      <c r="AN102" s="709"/>
      <c r="AO102" s="695"/>
      <c r="AP102" s="678"/>
      <c r="AQ102" s="793"/>
      <c r="AR102" s="793"/>
      <c r="AS102" s="711"/>
      <c r="AT102" s="792"/>
      <c r="AU102" s="712"/>
      <c r="AV102" s="712"/>
      <c r="AW102" s="712"/>
      <c r="AX102" s="712"/>
      <c r="AY102" s="713"/>
      <c r="AZ102" s="713"/>
      <c r="BA102" s="713"/>
      <c r="BB102" s="713"/>
      <c r="BC102" s="713"/>
      <c r="BD102" s="713"/>
      <c r="BE102" s="713"/>
      <c r="BF102" s="714"/>
      <c r="BG102" s="715"/>
      <c r="BH102" s="716"/>
      <c r="BI102" s="716"/>
      <c r="BJ102" s="716"/>
      <c r="BK102" s="717"/>
    </row>
    <row r="103" spans="1:63" ht="30" customHeight="1">
      <c r="A103" s="690"/>
      <c r="B103" s="691"/>
      <c r="C103" s="749"/>
      <c r="D103" s="749"/>
      <c r="E103" s="695"/>
      <c r="F103" s="695"/>
      <c r="G103" s="701"/>
      <c r="H103" s="695"/>
      <c r="I103" s="541"/>
      <c r="J103" s="695"/>
      <c r="K103" s="696" t="s">
        <v>148</v>
      </c>
      <c r="L103" s="697" t="s">
        <v>475</v>
      </c>
      <c r="M103" s="698"/>
      <c r="N103" s="699"/>
      <c r="O103" s="700"/>
      <c r="P103" s="695"/>
      <c r="Q103" s="701"/>
      <c r="R103" s="693"/>
      <c r="S103" s="744" t="s">
        <v>149</v>
      </c>
      <c r="T103" s="745" t="s">
        <v>150</v>
      </c>
      <c r="U103" s="744">
        <f>+IFERROR(VLOOKUP(T103,[3]DATOS!$E$2:$F$17,2,FALSE),"")</f>
        <v>15</v>
      </c>
      <c r="V103" s="746"/>
      <c r="W103" s="746"/>
      <c r="X103" s="690"/>
      <c r="Y103" s="746"/>
      <c r="Z103" s="746"/>
      <c r="AA103" s="746"/>
      <c r="AB103" s="674"/>
      <c r="AC103" s="674"/>
      <c r="AD103" s="674"/>
      <c r="AE103" s="674"/>
      <c r="AF103" s="541"/>
      <c r="AG103" s="529"/>
      <c r="AH103" s="706"/>
      <c r="AI103" s="707"/>
      <c r="AJ103" s="706"/>
      <c r="AK103" s="708"/>
      <c r="AL103" s="708"/>
      <c r="AM103" s="708"/>
      <c r="AN103" s="709"/>
      <c r="AO103" s="695"/>
      <c r="AP103" s="678"/>
      <c r="AQ103" s="793"/>
      <c r="AR103" s="793"/>
      <c r="AS103" s="711"/>
      <c r="AT103" s="792"/>
      <c r="AU103" s="712"/>
      <c r="AV103" s="712"/>
      <c r="AW103" s="712"/>
      <c r="AX103" s="712"/>
      <c r="AY103" s="713"/>
      <c r="AZ103" s="713"/>
      <c r="BA103" s="713"/>
      <c r="BB103" s="713"/>
      <c r="BC103" s="713"/>
      <c r="BD103" s="713"/>
      <c r="BE103" s="713"/>
      <c r="BF103" s="714"/>
      <c r="BG103" s="715"/>
      <c r="BH103" s="716"/>
      <c r="BI103" s="716"/>
      <c r="BJ103" s="716"/>
      <c r="BK103" s="717"/>
    </row>
    <row r="104" spans="1:63" ht="30" customHeight="1">
      <c r="A104" s="690"/>
      <c r="B104" s="691"/>
      <c r="C104" s="749"/>
      <c r="D104" s="749"/>
      <c r="E104" s="695"/>
      <c r="F104" s="695"/>
      <c r="G104" s="701"/>
      <c r="H104" s="695"/>
      <c r="I104" s="541"/>
      <c r="J104" s="695"/>
      <c r="K104" s="696" t="s">
        <v>151</v>
      </c>
      <c r="L104" s="697" t="s">
        <v>475</v>
      </c>
      <c r="M104" s="698"/>
      <c r="N104" s="699"/>
      <c r="O104" s="700"/>
      <c r="P104" s="695"/>
      <c r="Q104" s="701"/>
      <c r="R104" s="693"/>
      <c r="S104" s="744" t="s">
        <v>153</v>
      </c>
      <c r="T104" s="745" t="s">
        <v>154</v>
      </c>
      <c r="U104" s="744">
        <f>+IFERROR(VLOOKUP(T104,[3]DATOS!$E$2:$F$17,2,FALSE),"")</f>
        <v>15</v>
      </c>
      <c r="V104" s="746"/>
      <c r="W104" s="746"/>
      <c r="X104" s="690"/>
      <c r="Y104" s="746"/>
      <c r="Z104" s="746"/>
      <c r="AA104" s="746"/>
      <c r="AB104" s="674"/>
      <c r="AC104" s="674"/>
      <c r="AD104" s="674"/>
      <c r="AE104" s="674"/>
      <c r="AF104" s="541"/>
      <c r="AG104" s="529"/>
      <c r="AH104" s="706"/>
      <c r="AI104" s="707"/>
      <c r="AJ104" s="706"/>
      <c r="AK104" s="708"/>
      <c r="AL104" s="708"/>
      <c r="AM104" s="708"/>
      <c r="AN104" s="709"/>
      <c r="AO104" s="695"/>
      <c r="AP104" s="678"/>
      <c r="AQ104" s="793"/>
      <c r="AR104" s="793"/>
      <c r="AS104" s="711"/>
      <c r="AT104" s="792"/>
      <c r="AU104" s="712"/>
      <c r="AV104" s="712"/>
      <c r="AW104" s="712"/>
      <c r="AX104" s="712"/>
      <c r="AY104" s="713"/>
      <c r="AZ104" s="713"/>
      <c r="BA104" s="713"/>
      <c r="BB104" s="713"/>
      <c r="BC104" s="713"/>
      <c r="BD104" s="713"/>
      <c r="BE104" s="713"/>
      <c r="BF104" s="714"/>
      <c r="BG104" s="715"/>
      <c r="BH104" s="716"/>
      <c r="BI104" s="716"/>
      <c r="BJ104" s="716"/>
      <c r="BK104" s="717"/>
    </row>
    <row r="105" spans="1:63" ht="30" customHeight="1">
      <c r="A105" s="690"/>
      <c r="B105" s="691"/>
      <c r="C105" s="749"/>
      <c r="D105" s="749"/>
      <c r="E105" s="695"/>
      <c r="F105" s="695"/>
      <c r="G105" s="701"/>
      <c r="H105" s="695"/>
      <c r="I105" s="541"/>
      <c r="J105" s="695"/>
      <c r="K105" s="696" t="s">
        <v>155</v>
      </c>
      <c r="L105" s="697" t="s">
        <v>475</v>
      </c>
      <c r="M105" s="698"/>
      <c r="N105" s="699"/>
      <c r="O105" s="700"/>
      <c r="P105" s="695"/>
      <c r="Q105" s="701"/>
      <c r="R105" s="693"/>
      <c r="S105" s="744" t="s">
        <v>156</v>
      </c>
      <c r="T105" s="745" t="s">
        <v>157</v>
      </c>
      <c r="U105" s="744">
        <f>+IFERROR(VLOOKUP(T105,[3]DATOS!$E$2:$F$17,2,FALSE),"")</f>
        <v>15</v>
      </c>
      <c r="V105" s="746"/>
      <c r="W105" s="746"/>
      <c r="X105" s="690"/>
      <c r="Y105" s="746"/>
      <c r="Z105" s="746"/>
      <c r="AA105" s="746"/>
      <c r="AB105" s="674"/>
      <c r="AC105" s="674"/>
      <c r="AD105" s="674"/>
      <c r="AE105" s="674"/>
      <c r="AF105" s="541"/>
      <c r="AG105" s="529"/>
      <c r="AH105" s="706"/>
      <c r="AI105" s="707"/>
      <c r="AJ105" s="706"/>
      <c r="AK105" s="708"/>
      <c r="AL105" s="708"/>
      <c r="AM105" s="708"/>
      <c r="AN105" s="709"/>
      <c r="AO105" s="695"/>
      <c r="AP105" s="678"/>
      <c r="AQ105" s="793"/>
      <c r="AR105" s="793"/>
      <c r="AS105" s="711"/>
      <c r="AT105" s="792"/>
      <c r="AU105" s="712"/>
      <c r="AV105" s="712"/>
      <c r="AW105" s="712"/>
      <c r="AX105" s="712"/>
      <c r="AY105" s="713"/>
      <c r="AZ105" s="713"/>
      <c r="BA105" s="713"/>
      <c r="BB105" s="713"/>
      <c r="BC105" s="713"/>
      <c r="BD105" s="713"/>
      <c r="BE105" s="713"/>
      <c r="BF105" s="714"/>
      <c r="BG105" s="715"/>
      <c r="BH105" s="716"/>
      <c r="BI105" s="716"/>
      <c r="BJ105" s="716"/>
      <c r="BK105" s="717"/>
    </row>
    <row r="106" spans="1:63" ht="30" customHeight="1">
      <c r="A106" s="690"/>
      <c r="B106" s="691"/>
      <c r="C106" s="749"/>
      <c r="D106" s="749"/>
      <c r="E106" s="695"/>
      <c r="F106" s="695"/>
      <c r="G106" s="701"/>
      <c r="H106" s="695"/>
      <c r="I106" s="541"/>
      <c r="J106" s="695"/>
      <c r="K106" s="696" t="s">
        <v>158</v>
      </c>
      <c r="L106" s="697" t="s">
        <v>485</v>
      </c>
      <c r="M106" s="698"/>
      <c r="N106" s="699"/>
      <c r="O106" s="700"/>
      <c r="P106" s="695"/>
      <c r="Q106" s="701"/>
      <c r="R106" s="693"/>
      <c r="S106" s="744" t="s">
        <v>159</v>
      </c>
      <c r="T106" s="745" t="s">
        <v>160</v>
      </c>
      <c r="U106" s="744">
        <f>+IFERROR(VLOOKUP(T106,[3]DATOS!$E$2:$F$17,2,FALSE),"")</f>
        <v>15</v>
      </c>
      <c r="V106" s="746"/>
      <c r="W106" s="746"/>
      <c r="X106" s="690"/>
      <c r="Y106" s="746"/>
      <c r="Z106" s="746"/>
      <c r="AA106" s="746"/>
      <c r="AB106" s="674"/>
      <c r="AC106" s="674"/>
      <c r="AD106" s="674"/>
      <c r="AE106" s="674"/>
      <c r="AF106" s="541"/>
      <c r="AG106" s="529"/>
      <c r="AH106" s="706"/>
      <c r="AI106" s="707"/>
      <c r="AJ106" s="706"/>
      <c r="AK106" s="708"/>
      <c r="AL106" s="708"/>
      <c r="AM106" s="708"/>
      <c r="AN106" s="709"/>
      <c r="AO106" s="695"/>
      <c r="AP106" s="678"/>
      <c r="AQ106" s="793"/>
      <c r="AR106" s="793"/>
      <c r="AS106" s="711"/>
      <c r="AT106" s="792"/>
      <c r="AU106" s="712"/>
      <c r="AV106" s="712"/>
      <c r="AW106" s="712"/>
      <c r="AX106" s="712"/>
      <c r="AY106" s="713"/>
      <c r="AZ106" s="713"/>
      <c r="BA106" s="713"/>
      <c r="BB106" s="713"/>
      <c r="BC106" s="713"/>
      <c r="BD106" s="713"/>
      <c r="BE106" s="713"/>
      <c r="BF106" s="714"/>
      <c r="BG106" s="715"/>
      <c r="BH106" s="716"/>
      <c r="BI106" s="716"/>
      <c r="BJ106" s="716"/>
      <c r="BK106" s="717"/>
    </row>
    <row r="107" spans="1:63" ht="30" customHeight="1">
      <c r="A107" s="690"/>
      <c r="B107" s="691"/>
      <c r="C107" s="749"/>
      <c r="D107" s="749"/>
      <c r="E107" s="695"/>
      <c r="F107" s="695"/>
      <c r="G107" s="701"/>
      <c r="H107" s="695"/>
      <c r="I107" s="541"/>
      <c r="J107" s="695"/>
      <c r="K107" s="696" t="s">
        <v>161</v>
      </c>
      <c r="L107" s="697" t="s">
        <v>475</v>
      </c>
      <c r="M107" s="698"/>
      <c r="N107" s="699"/>
      <c r="O107" s="700"/>
      <c r="P107" s="695"/>
      <c r="Q107" s="701"/>
      <c r="R107" s="693"/>
      <c r="S107" s="744" t="s">
        <v>162</v>
      </c>
      <c r="T107" s="745" t="s">
        <v>163</v>
      </c>
      <c r="U107" s="744">
        <f>+IFERROR(VLOOKUP(T107,[3]DATOS!$E$2:$F$17,2,FALSE),"")</f>
        <v>10</v>
      </c>
      <c r="V107" s="746"/>
      <c r="W107" s="746"/>
      <c r="X107" s="690"/>
      <c r="Y107" s="746"/>
      <c r="Z107" s="746"/>
      <c r="AA107" s="746"/>
      <c r="AB107" s="674"/>
      <c r="AC107" s="674"/>
      <c r="AD107" s="674"/>
      <c r="AE107" s="674"/>
      <c r="AF107" s="541"/>
      <c r="AG107" s="529"/>
      <c r="AH107" s="706"/>
      <c r="AI107" s="707"/>
      <c r="AJ107" s="706"/>
      <c r="AK107" s="708"/>
      <c r="AL107" s="708"/>
      <c r="AM107" s="708"/>
      <c r="AN107" s="709"/>
      <c r="AO107" s="695"/>
      <c r="AP107" s="678"/>
      <c r="AQ107" s="793"/>
      <c r="AR107" s="793"/>
      <c r="AS107" s="711"/>
      <c r="AT107" s="792"/>
      <c r="AU107" s="712"/>
      <c r="AV107" s="712"/>
      <c r="AW107" s="712"/>
      <c r="AX107" s="712"/>
      <c r="AY107" s="713"/>
      <c r="AZ107" s="713"/>
      <c r="BA107" s="713"/>
      <c r="BB107" s="713"/>
      <c r="BC107" s="713"/>
      <c r="BD107" s="713"/>
      <c r="BE107" s="713"/>
      <c r="BF107" s="714"/>
      <c r="BG107" s="715"/>
      <c r="BH107" s="716"/>
      <c r="BI107" s="716"/>
      <c r="BJ107" s="716"/>
      <c r="BK107" s="717"/>
    </row>
    <row r="108" spans="1:63" ht="72" customHeight="1">
      <c r="A108" s="690"/>
      <c r="B108" s="691"/>
      <c r="C108" s="749"/>
      <c r="D108" s="749"/>
      <c r="E108" s="695"/>
      <c r="F108" s="695"/>
      <c r="G108" s="701"/>
      <c r="H108" s="695"/>
      <c r="I108" s="541"/>
      <c r="J108" s="695"/>
      <c r="K108" s="696" t="s">
        <v>164</v>
      </c>
      <c r="L108" s="697" t="s">
        <v>475</v>
      </c>
      <c r="M108" s="698"/>
      <c r="N108" s="699"/>
      <c r="O108" s="700"/>
      <c r="P108" s="695"/>
      <c r="Q108" s="701"/>
      <c r="R108" s="693"/>
      <c r="S108" s="746"/>
      <c r="T108" s="690"/>
      <c r="U108" s="746"/>
      <c r="V108" s="746"/>
      <c r="W108" s="746"/>
      <c r="X108" s="690"/>
      <c r="Y108" s="746"/>
      <c r="Z108" s="746"/>
      <c r="AA108" s="746"/>
      <c r="AB108" s="674"/>
      <c r="AC108" s="674"/>
      <c r="AD108" s="674"/>
      <c r="AE108" s="674"/>
      <c r="AF108" s="541"/>
      <c r="AG108" s="529"/>
      <c r="AH108" s="706"/>
      <c r="AI108" s="707"/>
      <c r="AJ108" s="706"/>
      <c r="AK108" s="708"/>
      <c r="AL108" s="708"/>
      <c r="AM108" s="708"/>
      <c r="AN108" s="709"/>
      <c r="AO108" s="695"/>
      <c r="AP108" s="678"/>
      <c r="AQ108" s="793"/>
      <c r="AR108" s="793"/>
      <c r="AS108" s="711"/>
      <c r="AT108" s="792"/>
      <c r="AU108" s="712"/>
      <c r="AV108" s="712"/>
      <c r="AW108" s="712"/>
      <c r="AX108" s="712"/>
      <c r="AY108" s="660"/>
      <c r="AZ108" s="660"/>
      <c r="BA108" s="660"/>
      <c r="BB108" s="660"/>
      <c r="BC108" s="660"/>
      <c r="BD108" s="660"/>
      <c r="BE108" s="660"/>
      <c r="BF108" s="722"/>
      <c r="BG108" s="723"/>
      <c r="BH108" s="724"/>
      <c r="BI108" s="724"/>
      <c r="BJ108" s="724"/>
      <c r="BK108" s="725"/>
    </row>
    <row r="109" spans="1:63" ht="45" customHeight="1">
      <c r="A109" s="690"/>
      <c r="B109" s="691"/>
      <c r="C109" s="751"/>
      <c r="D109" s="751"/>
      <c r="E109" s="695"/>
      <c r="F109" s="695"/>
      <c r="G109" s="701"/>
      <c r="H109" s="695"/>
      <c r="I109" s="541"/>
      <c r="J109" s="695"/>
      <c r="K109" s="696" t="s">
        <v>165</v>
      </c>
      <c r="L109" s="697" t="s">
        <v>485</v>
      </c>
      <c r="M109" s="698"/>
      <c r="N109" s="699"/>
      <c r="O109" s="700"/>
      <c r="P109" s="695"/>
      <c r="Q109" s="701"/>
      <c r="R109" s="693"/>
      <c r="S109" s="746"/>
      <c r="T109" s="690"/>
      <c r="U109" s="746"/>
      <c r="V109" s="746"/>
      <c r="W109" s="746"/>
      <c r="X109" s="690"/>
      <c r="Y109" s="746"/>
      <c r="Z109" s="746"/>
      <c r="AA109" s="746"/>
      <c r="AB109" s="674"/>
      <c r="AC109" s="674"/>
      <c r="AD109" s="674"/>
      <c r="AE109" s="674"/>
      <c r="AF109" s="541"/>
      <c r="AG109" s="529"/>
      <c r="AH109" s="706"/>
      <c r="AI109" s="707"/>
      <c r="AJ109" s="706"/>
      <c r="AK109" s="708"/>
      <c r="AL109" s="708"/>
      <c r="AM109" s="708"/>
      <c r="AN109" s="709"/>
      <c r="AO109" s="695"/>
      <c r="AP109" s="678"/>
      <c r="AQ109" s="793"/>
      <c r="AR109" s="793"/>
      <c r="AS109" s="711"/>
      <c r="AT109" s="792"/>
      <c r="AU109" s="712"/>
      <c r="AV109" s="712"/>
      <c r="AW109" s="712"/>
      <c r="AX109" s="712"/>
      <c r="AY109" s="690"/>
      <c r="AZ109" s="690"/>
      <c r="BA109" s="690"/>
      <c r="BB109" s="690"/>
      <c r="BC109" s="690"/>
      <c r="BD109" s="690"/>
      <c r="BE109" s="690"/>
      <c r="BF109" s="728"/>
      <c r="BG109" s="729"/>
      <c r="BH109" s="730"/>
      <c r="BI109" s="730"/>
      <c r="BJ109" s="730"/>
      <c r="BK109" s="731"/>
    </row>
    <row r="110" spans="1:63" ht="45" customHeight="1">
      <c r="A110" s="690"/>
      <c r="B110" s="691"/>
      <c r="C110" s="743" t="s">
        <v>574</v>
      </c>
      <c r="D110" s="743" t="s">
        <v>575</v>
      </c>
      <c r="E110" s="695"/>
      <c r="F110" s="695"/>
      <c r="G110" s="701"/>
      <c r="H110" s="695"/>
      <c r="I110" s="541"/>
      <c r="J110" s="695"/>
      <c r="K110" s="696" t="s">
        <v>166</v>
      </c>
      <c r="L110" s="697" t="s">
        <v>475</v>
      </c>
      <c r="M110" s="698"/>
      <c r="N110" s="699"/>
      <c r="O110" s="700"/>
      <c r="P110" s="695"/>
      <c r="Q110" s="701"/>
      <c r="R110" s="693"/>
      <c r="S110" s="746"/>
      <c r="T110" s="690"/>
      <c r="U110" s="746"/>
      <c r="V110" s="746"/>
      <c r="W110" s="746"/>
      <c r="X110" s="690"/>
      <c r="Y110" s="746"/>
      <c r="Z110" s="746"/>
      <c r="AA110" s="746"/>
      <c r="AB110" s="674"/>
      <c r="AC110" s="674"/>
      <c r="AD110" s="674"/>
      <c r="AE110" s="674"/>
      <c r="AF110" s="541"/>
      <c r="AG110" s="529"/>
      <c r="AH110" s="706"/>
      <c r="AI110" s="707"/>
      <c r="AJ110" s="706"/>
      <c r="AK110" s="708"/>
      <c r="AL110" s="708"/>
      <c r="AM110" s="708"/>
      <c r="AN110" s="709"/>
      <c r="AO110" s="695"/>
      <c r="AP110" s="678"/>
      <c r="AQ110" s="793"/>
      <c r="AR110" s="793"/>
      <c r="AS110" s="711"/>
      <c r="AT110" s="792"/>
      <c r="AU110" s="712"/>
      <c r="AV110" s="712"/>
      <c r="AW110" s="712"/>
      <c r="AX110" s="712"/>
      <c r="AY110" s="690"/>
      <c r="AZ110" s="690"/>
      <c r="BA110" s="690"/>
      <c r="BB110" s="690"/>
      <c r="BC110" s="690"/>
      <c r="BD110" s="690"/>
      <c r="BE110" s="690"/>
      <c r="BF110" s="728"/>
      <c r="BG110" s="729"/>
      <c r="BH110" s="730"/>
      <c r="BI110" s="730"/>
      <c r="BJ110" s="730"/>
      <c r="BK110" s="731"/>
    </row>
    <row r="111" spans="1:63" ht="45" customHeight="1">
      <c r="A111" s="690"/>
      <c r="B111" s="691"/>
      <c r="C111" s="749"/>
      <c r="D111" s="749"/>
      <c r="E111" s="695"/>
      <c r="F111" s="695"/>
      <c r="G111" s="701"/>
      <c r="H111" s="695"/>
      <c r="I111" s="541"/>
      <c r="J111" s="695"/>
      <c r="K111" s="696" t="s">
        <v>167</v>
      </c>
      <c r="L111" s="697" t="s">
        <v>475</v>
      </c>
      <c r="M111" s="698"/>
      <c r="N111" s="699"/>
      <c r="O111" s="700"/>
      <c r="P111" s="695"/>
      <c r="Q111" s="701"/>
      <c r="R111" s="693"/>
      <c r="S111" s="746"/>
      <c r="T111" s="690"/>
      <c r="U111" s="746"/>
      <c r="V111" s="746"/>
      <c r="W111" s="746"/>
      <c r="X111" s="690"/>
      <c r="Y111" s="746"/>
      <c r="Z111" s="746"/>
      <c r="AA111" s="746"/>
      <c r="AB111" s="733"/>
      <c r="AC111" s="733"/>
      <c r="AD111" s="733"/>
      <c r="AE111" s="733"/>
      <c r="AF111" s="542"/>
      <c r="AG111" s="530"/>
      <c r="AH111" s="706"/>
      <c r="AI111" s="707"/>
      <c r="AJ111" s="706"/>
      <c r="AK111" s="708"/>
      <c r="AL111" s="708"/>
      <c r="AM111" s="708"/>
      <c r="AN111" s="709"/>
      <c r="AO111" s="695"/>
      <c r="AP111" s="734"/>
      <c r="AQ111" s="793"/>
      <c r="AR111" s="793"/>
      <c r="AS111" s="711"/>
      <c r="AT111" s="792"/>
      <c r="AU111" s="673"/>
      <c r="AV111" s="673"/>
      <c r="AW111" s="673"/>
      <c r="AX111" s="673"/>
      <c r="AY111" s="690"/>
      <c r="AZ111" s="690"/>
      <c r="BA111" s="690"/>
      <c r="BB111" s="690"/>
      <c r="BC111" s="690"/>
      <c r="BD111" s="690"/>
      <c r="BE111" s="690"/>
      <c r="BF111" s="728"/>
      <c r="BG111" s="729"/>
      <c r="BH111" s="730"/>
      <c r="BI111" s="730"/>
      <c r="BJ111" s="730"/>
      <c r="BK111" s="731"/>
    </row>
    <row r="112" spans="1:63" ht="45" customHeight="1">
      <c r="A112" s="690"/>
      <c r="B112" s="691"/>
      <c r="C112" s="749"/>
      <c r="D112" s="749"/>
      <c r="E112" s="695"/>
      <c r="F112" s="695"/>
      <c r="G112" s="701" t="s">
        <v>576</v>
      </c>
      <c r="H112" s="695"/>
      <c r="I112" s="541"/>
      <c r="J112" s="695"/>
      <c r="K112" s="696" t="s">
        <v>168</v>
      </c>
      <c r="L112" s="697" t="s">
        <v>475</v>
      </c>
      <c r="M112" s="698"/>
      <c r="N112" s="699"/>
      <c r="O112" s="700"/>
      <c r="P112" s="695"/>
      <c r="Q112" s="701" t="s">
        <v>577</v>
      </c>
      <c r="R112" s="693" t="s">
        <v>133</v>
      </c>
      <c r="S112" s="744" t="s">
        <v>134</v>
      </c>
      <c r="T112" s="745" t="s">
        <v>135</v>
      </c>
      <c r="U112" s="744">
        <f>+IFERROR(VLOOKUP(T112,[3]DATOS!$E$2:$F$17,2,FALSE),"")</f>
        <v>15</v>
      </c>
      <c r="V112" s="746">
        <f>SUM(U112:U118)</f>
        <v>100</v>
      </c>
      <c r="W112" s="746" t="str">
        <f>+IF(AND(V112&lt;=100,V112&gt;=96),"Fuerte",IF(AND(V112&lt;=95,V112&gt;=86),"Moderado",IF(AND(V112&lt;=85,M112&gt;=0),"Débil"," ")))</f>
        <v>Fuerte</v>
      </c>
      <c r="X112" s="690" t="s">
        <v>136</v>
      </c>
      <c r="Y112" s="746" t="str">
        <f>IF(AND(EXACT(W112,"Fuerte"),(EXACT(X112,"Fuerte"))),"Fuerte",IF(AND(EXACT(W112,"Fuerte"),(EXACT(X112,"Moderado"))),"Moderado",IF(AND(EXACT(W112,"Fuerte"),(EXACT(X112,"Débil"))),"Débil",IF(AND(EXACT(W112,"Moderado"),(EXACT(X112,"Fuerte"))),"Moderado",IF(AND(EXACT(W112,"Moderado"),(EXACT(X112,"Moderado"))),"Moderado",IF(AND(EXACT(W112,"Moderado"),(EXACT(X112,"Débil"))),"Débil",IF(AND(EXACT(W112,"Débil"),(EXACT(X112,"Fuerte"))),"Débil",IF(AND(EXACT(W112,"Débil"),(EXACT(X112,"Moderado"))),"Débil",IF(AND(EXACT(W112,"Débil"),(EXACT(X112,"Débil"))),"Débil",)))))))))</f>
        <v>Fuerte</v>
      </c>
      <c r="Z112" s="746">
        <f>IF(Y112="Fuerte",100,IF(Y112="Moderado",50,IF(Y112="Débil",0)))</f>
        <v>100</v>
      </c>
      <c r="AA112" s="746"/>
      <c r="AB112" s="737" t="s">
        <v>49</v>
      </c>
      <c r="AC112" s="747">
        <v>0.33</v>
      </c>
      <c r="AD112" s="747">
        <v>0.33</v>
      </c>
      <c r="AE112" s="747">
        <v>0.34</v>
      </c>
      <c r="AF112" s="540" t="s">
        <v>578</v>
      </c>
      <c r="AG112" s="528" t="s">
        <v>579</v>
      </c>
      <c r="AH112" s="706"/>
      <c r="AI112" s="707"/>
      <c r="AJ112" s="706"/>
      <c r="AK112" s="708"/>
      <c r="AL112" s="708"/>
      <c r="AM112" s="708"/>
      <c r="AN112" s="709"/>
      <c r="AO112" s="695"/>
      <c r="AP112" s="741" t="s">
        <v>580</v>
      </c>
      <c r="AQ112" s="793"/>
      <c r="AR112" s="793"/>
      <c r="AS112" s="711"/>
      <c r="AT112" s="792" t="s">
        <v>564</v>
      </c>
      <c r="AU112" s="767"/>
      <c r="AV112" s="767"/>
      <c r="AW112" s="767"/>
      <c r="AX112" s="767"/>
      <c r="AY112" s="690"/>
      <c r="AZ112" s="690"/>
      <c r="BA112" s="690"/>
      <c r="BB112" s="690"/>
      <c r="BC112" s="690"/>
      <c r="BD112" s="690"/>
      <c r="BE112" s="690"/>
      <c r="BF112" s="728"/>
      <c r="BG112" s="729"/>
      <c r="BH112" s="730"/>
      <c r="BI112" s="730"/>
      <c r="BJ112" s="730"/>
      <c r="BK112" s="731"/>
    </row>
    <row r="113" spans="1:63" ht="45" customHeight="1">
      <c r="A113" s="690"/>
      <c r="B113" s="691"/>
      <c r="C113" s="749"/>
      <c r="D113" s="749"/>
      <c r="E113" s="695"/>
      <c r="F113" s="695"/>
      <c r="G113" s="701"/>
      <c r="H113" s="695"/>
      <c r="I113" s="541"/>
      <c r="J113" s="695"/>
      <c r="K113" s="739" t="s">
        <v>169</v>
      </c>
      <c r="L113" s="697" t="s">
        <v>475</v>
      </c>
      <c r="M113" s="698"/>
      <c r="N113" s="699"/>
      <c r="O113" s="700"/>
      <c r="P113" s="695"/>
      <c r="Q113" s="701"/>
      <c r="R113" s="693"/>
      <c r="S113" s="744" t="s">
        <v>146</v>
      </c>
      <c r="T113" s="745" t="s">
        <v>147</v>
      </c>
      <c r="U113" s="744">
        <f>+IFERROR(VLOOKUP(T113,[3]DATOS!$E$2:$F$17,2,FALSE),"")</f>
        <v>15</v>
      </c>
      <c r="V113" s="746"/>
      <c r="W113" s="746"/>
      <c r="X113" s="690"/>
      <c r="Y113" s="746"/>
      <c r="Z113" s="746"/>
      <c r="AA113" s="746"/>
      <c r="AB113" s="674"/>
      <c r="AC113" s="750"/>
      <c r="AD113" s="750"/>
      <c r="AE113" s="750"/>
      <c r="AF113" s="541"/>
      <c r="AG113" s="529"/>
      <c r="AH113" s="706"/>
      <c r="AI113" s="707"/>
      <c r="AJ113" s="706"/>
      <c r="AK113" s="708"/>
      <c r="AL113" s="708"/>
      <c r="AM113" s="708"/>
      <c r="AN113" s="709"/>
      <c r="AO113" s="695"/>
      <c r="AP113" s="741"/>
      <c r="AQ113" s="793"/>
      <c r="AR113" s="793"/>
      <c r="AS113" s="711"/>
      <c r="AT113" s="792"/>
      <c r="AU113" s="712"/>
      <c r="AV113" s="712"/>
      <c r="AW113" s="712"/>
      <c r="AX113" s="712"/>
      <c r="AY113" s="690"/>
      <c r="AZ113" s="690"/>
      <c r="BA113" s="690"/>
      <c r="BB113" s="690"/>
      <c r="BC113" s="690"/>
      <c r="BD113" s="690"/>
      <c r="BE113" s="690"/>
      <c r="BF113" s="728"/>
      <c r="BG113" s="729"/>
      <c r="BH113" s="730"/>
      <c r="BI113" s="730"/>
      <c r="BJ113" s="730"/>
      <c r="BK113" s="731"/>
    </row>
    <row r="114" spans="1:63" ht="45" customHeight="1">
      <c r="A114" s="690"/>
      <c r="B114" s="691"/>
      <c r="C114" s="749"/>
      <c r="D114" s="749"/>
      <c r="E114" s="695"/>
      <c r="F114" s="695"/>
      <c r="G114" s="701"/>
      <c r="H114" s="695"/>
      <c r="I114" s="541"/>
      <c r="J114" s="695"/>
      <c r="K114" s="739" t="s">
        <v>170</v>
      </c>
      <c r="L114" s="697" t="s">
        <v>475</v>
      </c>
      <c r="M114" s="698"/>
      <c r="N114" s="699"/>
      <c r="O114" s="700"/>
      <c r="P114" s="695"/>
      <c r="Q114" s="701"/>
      <c r="R114" s="693"/>
      <c r="S114" s="744" t="s">
        <v>149</v>
      </c>
      <c r="T114" s="745" t="s">
        <v>150</v>
      </c>
      <c r="U114" s="744">
        <f>+IFERROR(VLOOKUP(T114,[3]DATOS!$E$2:$F$17,2,FALSE),"")</f>
        <v>15</v>
      </c>
      <c r="V114" s="746"/>
      <c r="W114" s="746"/>
      <c r="X114" s="690"/>
      <c r="Y114" s="746"/>
      <c r="Z114" s="746"/>
      <c r="AA114" s="746"/>
      <c r="AB114" s="674"/>
      <c r="AC114" s="750"/>
      <c r="AD114" s="750"/>
      <c r="AE114" s="750"/>
      <c r="AF114" s="541"/>
      <c r="AG114" s="529"/>
      <c r="AH114" s="706"/>
      <c r="AI114" s="707"/>
      <c r="AJ114" s="706"/>
      <c r="AK114" s="708"/>
      <c r="AL114" s="708"/>
      <c r="AM114" s="708"/>
      <c r="AN114" s="709"/>
      <c r="AO114" s="695"/>
      <c r="AP114" s="741"/>
      <c r="AQ114" s="793"/>
      <c r="AR114" s="793"/>
      <c r="AS114" s="711"/>
      <c r="AT114" s="792"/>
      <c r="AU114" s="712"/>
      <c r="AV114" s="712"/>
      <c r="AW114" s="712"/>
      <c r="AX114" s="712"/>
      <c r="AY114" s="690"/>
      <c r="AZ114" s="690"/>
      <c r="BA114" s="690"/>
      <c r="BB114" s="690"/>
      <c r="BC114" s="690"/>
      <c r="BD114" s="690"/>
      <c r="BE114" s="690"/>
      <c r="BF114" s="728"/>
      <c r="BG114" s="729"/>
      <c r="BH114" s="730"/>
      <c r="BI114" s="730"/>
      <c r="BJ114" s="730"/>
      <c r="BK114" s="731"/>
    </row>
    <row r="115" spans="1:63" ht="45" customHeight="1">
      <c r="A115" s="690"/>
      <c r="B115" s="691"/>
      <c r="C115" s="749"/>
      <c r="D115" s="749"/>
      <c r="E115" s="695"/>
      <c r="F115" s="695"/>
      <c r="G115" s="701"/>
      <c r="H115" s="695"/>
      <c r="I115" s="541"/>
      <c r="J115" s="695"/>
      <c r="K115" s="739" t="s">
        <v>171</v>
      </c>
      <c r="L115" s="697" t="s">
        <v>475</v>
      </c>
      <c r="M115" s="698"/>
      <c r="N115" s="699"/>
      <c r="O115" s="700"/>
      <c r="P115" s="695"/>
      <c r="Q115" s="701"/>
      <c r="R115" s="693"/>
      <c r="S115" s="744" t="s">
        <v>153</v>
      </c>
      <c r="T115" s="745" t="s">
        <v>154</v>
      </c>
      <c r="U115" s="744">
        <f>+IFERROR(VLOOKUP(T115,[3]DATOS!$E$2:$F$17,2,FALSE),"")</f>
        <v>15</v>
      </c>
      <c r="V115" s="746"/>
      <c r="W115" s="746"/>
      <c r="X115" s="690"/>
      <c r="Y115" s="746"/>
      <c r="Z115" s="746"/>
      <c r="AA115" s="746"/>
      <c r="AB115" s="674"/>
      <c r="AC115" s="750"/>
      <c r="AD115" s="750"/>
      <c r="AE115" s="750"/>
      <c r="AF115" s="541"/>
      <c r="AG115" s="529"/>
      <c r="AH115" s="706"/>
      <c r="AI115" s="707"/>
      <c r="AJ115" s="706"/>
      <c r="AK115" s="708"/>
      <c r="AL115" s="708"/>
      <c r="AM115" s="708"/>
      <c r="AN115" s="709"/>
      <c r="AO115" s="695"/>
      <c r="AP115" s="741"/>
      <c r="AQ115" s="793"/>
      <c r="AR115" s="793"/>
      <c r="AS115" s="711"/>
      <c r="AT115" s="792"/>
      <c r="AU115" s="712"/>
      <c r="AV115" s="712"/>
      <c r="AW115" s="712"/>
      <c r="AX115" s="712"/>
      <c r="AY115" s="690"/>
      <c r="AZ115" s="690"/>
      <c r="BA115" s="690"/>
      <c r="BB115" s="690"/>
      <c r="BC115" s="690"/>
      <c r="BD115" s="690"/>
      <c r="BE115" s="690"/>
      <c r="BF115" s="728"/>
      <c r="BG115" s="729"/>
      <c r="BH115" s="730"/>
      <c r="BI115" s="730"/>
      <c r="BJ115" s="730"/>
      <c r="BK115" s="731"/>
    </row>
    <row r="116" spans="1:63" ht="45" customHeight="1">
      <c r="A116" s="690"/>
      <c r="B116" s="691"/>
      <c r="C116" s="749"/>
      <c r="D116" s="749"/>
      <c r="E116" s="695"/>
      <c r="F116" s="695"/>
      <c r="G116" s="701"/>
      <c r="H116" s="695"/>
      <c r="I116" s="541"/>
      <c r="J116" s="695"/>
      <c r="K116" s="739" t="s">
        <v>172</v>
      </c>
      <c r="L116" s="742" t="s">
        <v>485</v>
      </c>
      <c r="M116" s="698"/>
      <c r="N116" s="699"/>
      <c r="O116" s="700"/>
      <c r="P116" s="695"/>
      <c r="Q116" s="701"/>
      <c r="R116" s="693"/>
      <c r="S116" s="744" t="s">
        <v>156</v>
      </c>
      <c r="T116" s="745" t="s">
        <v>157</v>
      </c>
      <c r="U116" s="744">
        <f>+IFERROR(VLOOKUP(T116,[3]DATOS!$E$2:$F$17,2,FALSE),"")</f>
        <v>15</v>
      </c>
      <c r="V116" s="746"/>
      <c r="W116" s="746"/>
      <c r="X116" s="690"/>
      <c r="Y116" s="746"/>
      <c r="Z116" s="746"/>
      <c r="AA116" s="746"/>
      <c r="AB116" s="674"/>
      <c r="AC116" s="750"/>
      <c r="AD116" s="750"/>
      <c r="AE116" s="750"/>
      <c r="AF116" s="541"/>
      <c r="AG116" s="529"/>
      <c r="AH116" s="706"/>
      <c r="AI116" s="707"/>
      <c r="AJ116" s="706"/>
      <c r="AK116" s="708"/>
      <c r="AL116" s="708"/>
      <c r="AM116" s="708"/>
      <c r="AN116" s="709"/>
      <c r="AO116" s="695"/>
      <c r="AP116" s="741"/>
      <c r="AQ116" s="793"/>
      <c r="AR116" s="793"/>
      <c r="AS116" s="711"/>
      <c r="AT116" s="792"/>
      <c r="AU116" s="712"/>
      <c r="AV116" s="712"/>
      <c r="AW116" s="712"/>
      <c r="AX116" s="712"/>
      <c r="AY116" s="690"/>
      <c r="AZ116" s="690"/>
      <c r="BA116" s="690"/>
      <c r="BB116" s="690"/>
      <c r="BC116" s="690"/>
      <c r="BD116" s="690"/>
      <c r="BE116" s="690"/>
      <c r="BF116" s="728"/>
      <c r="BG116" s="729"/>
      <c r="BH116" s="730"/>
      <c r="BI116" s="730"/>
      <c r="BJ116" s="730"/>
      <c r="BK116" s="731"/>
    </row>
    <row r="117" spans="1:63" ht="45" customHeight="1">
      <c r="A117" s="690"/>
      <c r="B117" s="691"/>
      <c r="C117" s="749"/>
      <c r="D117" s="749"/>
      <c r="E117" s="695"/>
      <c r="F117" s="695"/>
      <c r="G117" s="701"/>
      <c r="H117" s="695"/>
      <c r="I117" s="541"/>
      <c r="J117" s="695"/>
      <c r="K117" s="739" t="s">
        <v>173</v>
      </c>
      <c r="L117" s="697" t="s">
        <v>475</v>
      </c>
      <c r="M117" s="698"/>
      <c r="N117" s="699"/>
      <c r="O117" s="700"/>
      <c r="P117" s="695"/>
      <c r="Q117" s="701"/>
      <c r="R117" s="693"/>
      <c r="S117" s="744" t="s">
        <v>159</v>
      </c>
      <c r="T117" s="745" t="s">
        <v>160</v>
      </c>
      <c r="U117" s="744">
        <f>+IFERROR(VLOOKUP(T117,[3]DATOS!$E$2:$F$17,2,FALSE),"")</f>
        <v>15</v>
      </c>
      <c r="V117" s="746"/>
      <c r="W117" s="746"/>
      <c r="X117" s="690"/>
      <c r="Y117" s="746"/>
      <c r="Z117" s="746"/>
      <c r="AA117" s="746"/>
      <c r="AB117" s="674"/>
      <c r="AC117" s="750"/>
      <c r="AD117" s="750"/>
      <c r="AE117" s="750"/>
      <c r="AF117" s="541"/>
      <c r="AG117" s="529"/>
      <c r="AH117" s="706"/>
      <c r="AI117" s="707"/>
      <c r="AJ117" s="706"/>
      <c r="AK117" s="708"/>
      <c r="AL117" s="708"/>
      <c r="AM117" s="708"/>
      <c r="AN117" s="709"/>
      <c r="AO117" s="695"/>
      <c r="AP117" s="741"/>
      <c r="AQ117" s="793"/>
      <c r="AR117" s="793"/>
      <c r="AS117" s="711"/>
      <c r="AT117" s="792"/>
      <c r="AU117" s="712"/>
      <c r="AV117" s="712"/>
      <c r="AW117" s="712"/>
      <c r="AX117" s="712"/>
      <c r="AY117" s="690"/>
      <c r="AZ117" s="690"/>
      <c r="BA117" s="690"/>
      <c r="BB117" s="690"/>
      <c r="BC117" s="690"/>
      <c r="BD117" s="690"/>
      <c r="BE117" s="690"/>
      <c r="BF117" s="728"/>
      <c r="BG117" s="729"/>
      <c r="BH117" s="730"/>
      <c r="BI117" s="730"/>
      <c r="BJ117" s="730"/>
      <c r="BK117" s="731"/>
    </row>
    <row r="118" spans="1:63" ht="45" customHeight="1">
      <c r="A118" s="690"/>
      <c r="B118" s="691"/>
      <c r="C118" s="749"/>
      <c r="D118" s="749"/>
      <c r="E118" s="695"/>
      <c r="F118" s="695"/>
      <c r="G118" s="701"/>
      <c r="H118" s="695"/>
      <c r="I118" s="541"/>
      <c r="J118" s="695"/>
      <c r="K118" s="739" t="s">
        <v>174</v>
      </c>
      <c r="L118" s="697" t="s">
        <v>475</v>
      </c>
      <c r="M118" s="698"/>
      <c r="N118" s="699"/>
      <c r="O118" s="700"/>
      <c r="P118" s="695"/>
      <c r="Q118" s="701"/>
      <c r="R118" s="693"/>
      <c r="S118" s="744" t="s">
        <v>162</v>
      </c>
      <c r="T118" s="745" t="s">
        <v>163</v>
      </c>
      <c r="U118" s="744">
        <f>+IFERROR(VLOOKUP(T118,[3]DATOS!$E$2:$F$17,2,FALSE),"")</f>
        <v>10</v>
      </c>
      <c r="V118" s="746"/>
      <c r="W118" s="746"/>
      <c r="X118" s="690"/>
      <c r="Y118" s="746"/>
      <c r="Z118" s="746"/>
      <c r="AA118" s="746"/>
      <c r="AB118" s="674"/>
      <c r="AC118" s="750"/>
      <c r="AD118" s="750"/>
      <c r="AE118" s="750"/>
      <c r="AF118" s="541"/>
      <c r="AG118" s="529"/>
      <c r="AH118" s="706"/>
      <c r="AI118" s="707"/>
      <c r="AJ118" s="706"/>
      <c r="AK118" s="708"/>
      <c r="AL118" s="708"/>
      <c r="AM118" s="708"/>
      <c r="AN118" s="709"/>
      <c r="AO118" s="695"/>
      <c r="AP118" s="741"/>
      <c r="AQ118" s="793"/>
      <c r="AR118" s="793"/>
      <c r="AS118" s="711"/>
      <c r="AT118" s="792"/>
      <c r="AU118" s="712"/>
      <c r="AV118" s="712"/>
      <c r="AW118" s="712"/>
      <c r="AX118" s="712"/>
      <c r="AY118" s="690"/>
      <c r="AZ118" s="690"/>
      <c r="BA118" s="690"/>
      <c r="BB118" s="690"/>
      <c r="BC118" s="690"/>
      <c r="BD118" s="690"/>
      <c r="BE118" s="690"/>
      <c r="BF118" s="728"/>
      <c r="BG118" s="729"/>
      <c r="BH118" s="730"/>
      <c r="BI118" s="730"/>
      <c r="BJ118" s="730"/>
      <c r="BK118" s="731"/>
    </row>
    <row r="119" spans="1:63" ht="45" customHeight="1" thickBot="1">
      <c r="A119" s="690"/>
      <c r="B119" s="691"/>
      <c r="C119" s="755"/>
      <c r="D119" s="755"/>
      <c r="E119" s="695"/>
      <c r="F119" s="695"/>
      <c r="G119" s="701"/>
      <c r="H119" s="695"/>
      <c r="I119" s="542"/>
      <c r="J119" s="695"/>
      <c r="K119" s="739" t="s">
        <v>175</v>
      </c>
      <c r="L119" s="697" t="s">
        <v>485</v>
      </c>
      <c r="M119" s="698"/>
      <c r="N119" s="699"/>
      <c r="O119" s="700"/>
      <c r="P119" s="695"/>
      <c r="Q119" s="701"/>
      <c r="R119" s="693"/>
      <c r="S119" s="744"/>
      <c r="T119" s="745"/>
      <c r="U119" s="744"/>
      <c r="V119" s="746"/>
      <c r="W119" s="746"/>
      <c r="X119" s="690"/>
      <c r="Y119" s="746"/>
      <c r="Z119" s="746"/>
      <c r="AA119" s="746"/>
      <c r="AB119" s="733"/>
      <c r="AC119" s="752"/>
      <c r="AD119" s="752"/>
      <c r="AE119" s="752"/>
      <c r="AF119" s="542"/>
      <c r="AG119" s="530"/>
      <c r="AH119" s="706"/>
      <c r="AI119" s="707"/>
      <c r="AJ119" s="706"/>
      <c r="AK119" s="708"/>
      <c r="AL119" s="708"/>
      <c r="AM119" s="708"/>
      <c r="AN119" s="709"/>
      <c r="AO119" s="695"/>
      <c r="AP119" s="741"/>
      <c r="AQ119" s="679"/>
      <c r="AR119" s="679"/>
      <c r="AS119" s="711"/>
      <c r="AT119" s="792"/>
      <c r="AU119" s="789"/>
      <c r="AV119" s="789"/>
      <c r="AW119" s="712"/>
      <c r="AX119" s="789"/>
      <c r="AY119" s="690"/>
      <c r="AZ119" s="690"/>
      <c r="BA119" s="690"/>
      <c r="BB119" s="690"/>
      <c r="BC119" s="690"/>
      <c r="BD119" s="690"/>
      <c r="BE119" s="690"/>
      <c r="BF119" s="728"/>
      <c r="BG119" s="729"/>
      <c r="BH119" s="730"/>
      <c r="BI119" s="730"/>
      <c r="BJ119" s="730"/>
      <c r="BK119" s="731"/>
    </row>
    <row r="120" spans="1:63" ht="46.5" customHeight="1">
      <c r="A120" s="690">
        <v>7</v>
      </c>
      <c r="B120" s="691" t="s">
        <v>581</v>
      </c>
      <c r="C120" s="743" t="s">
        <v>582</v>
      </c>
      <c r="D120" s="743" t="s">
        <v>583</v>
      </c>
      <c r="E120" s="693" t="s">
        <v>584</v>
      </c>
      <c r="F120" s="693" t="s">
        <v>126</v>
      </c>
      <c r="G120" s="735" t="s">
        <v>585</v>
      </c>
      <c r="H120" s="693" t="s">
        <v>371</v>
      </c>
      <c r="I120" s="757" t="s">
        <v>474</v>
      </c>
      <c r="J120" s="693" t="s">
        <v>180</v>
      </c>
      <c r="K120" s="696" t="s">
        <v>130</v>
      </c>
      <c r="L120" s="697" t="s">
        <v>485</v>
      </c>
      <c r="M120" s="698">
        <f>COUNTIF(L120:L138,"Si")</f>
        <v>5</v>
      </c>
      <c r="N120" s="795" t="str">
        <f>+IF(AND(M120&lt;6,M120&gt;0),"Moderado",IF(AND(M120&lt;12,M120&gt;5),"Mayor",IF(AND(M120&lt;20,M120&gt;11),"Catastrófico","Responda las Preguntas de Impacto")))</f>
        <v>Moderado</v>
      </c>
      <c r="O120" s="700" t="str">
        <f>IF(AND(EXACT(J120,"Rara vez"),(EXACT(N120,"Moderado"))),"Moderado",IF(AND(EXACT(J120,"Rara vez"),(EXACT(N120,"Mayor"))),"Alto",IF(AND(EXACT(J120,"Rara vez"),(EXACT(N120,"Catastrófico"))),"Extremo",IF(AND(EXACT(J120,"Improbable"),(EXACT(N120,"Moderado"))),"Moderado",IF(AND(EXACT(J120,"Improbable"),(EXACT(N120,"Mayor"))),"Alto",IF(AND(EXACT(J120,"Improbable"),(EXACT(N120,"Catastrófico"))),"Extremo",IF(AND(EXACT(J120,"Posible"),(EXACT(N120,"Moderado"))),"Alto",IF(AND(EXACT(J120,"Posible"),(EXACT(N120,"Mayor"))),"Extremo",IF(AND(EXACT(J120,"Posible"),(EXACT(N120,"Catastrófico"))),"Extremo",IF(AND(EXACT(J120,"Probable"),(EXACT(N120,"Moderado"))),"Alto",IF(AND(EXACT(J120,"Probable"),(EXACT(N120,"Mayor"))),"Extremo",IF(AND(EXACT(J120,"Probable"),(EXACT(N120,"Catastrófico"))),"Extremo",IF(AND(EXACT(J120,"Casi Seguro"),(EXACT(N120,"Moderado"))),"Extremo",IF(AND(EXACT(J120,"Casi Seguro"),(EXACT(N120,"Mayor"))),"Extremo",IF(AND(EXACT(J120,"Casi Seguro"),(EXACT(N120,"Catastrófico"))),"Extremo","")))))))))))))))</f>
        <v>Alto</v>
      </c>
      <c r="P120" s="695" t="s">
        <v>476</v>
      </c>
      <c r="Q120" s="735" t="s">
        <v>586</v>
      </c>
      <c r="R120" s="693" t="s">
        <v>133</v>
      </c>
      <c r="S120" s="702" t="s">
        <v>134</v>
      </c>
      <c r="T120" s="703" t="s">
        <v>135</v>
      </c>
      <c r="U120" s="702">
        <f>+IFERROR(VLOOKUP(T120,[3]DATOS!$E$2:$F$17,2,FALSE),"")</f>
        <v>15</v>
      </c>
      <c r="V120" s="704">
        <f>SUM(U120:U126)</f>
        <v>100</v>
      </c>
      <c r="W120" s="704" t="str">
        <f>+IF(AND(V120&lt;=100,V120&gt;=96),"Fuerte",IF(AND(V120&lt;=95,V120&gt;=86),"Moderado",IF(AND(V120&lt;=85,M120&gt;=0),"Débil"," ")))</f>
        <v>Fuerte</v>
      </c>
      <c r="X120" s="705" t="s">
        <v>136</v>
      </c>
      <c r="Y120" s="704" t="str">
        <f>IF(AND(EXACT(W120,"Fuerte"),(EXACT(X120,"Fuerte"))),"Fuerte",IF(AND(EXACT(W120,"Fuerte"),(EXACT(X120,"Moderado"))),"Moderado",IF(AND(EXACT(W120,"Fuerte"),(EXACT(X120,"Débil"))),"Débil",IF(AND(EXACT(W120,"Moderado"),(EXACT(X120,"Fuerte"))),"Moderado",IF(AND(EXACT(W120,"Moderado"),(EXACT(X120,"Moderado"))),"Moderado",IF(AND(EXACT(W120,"Moderado"),(EXACT(X120,"Débil"))),"Débil",IF(AND(EXACT(W120,"Débil"),(EXACT(X120,"Fuerte"))),"Débil",IF(AND(EXACT(W120,"Débil"),(EXACT(X120,"Moderado"))),"Débil",IF(AND(EXACT(W120,"Débil"),(EXACT(X120,"Débil"))),"Débil",)))))))))</f>
        <v>Fuerte</v>
      </c>
      <c r="Z120" s="704">
        <f>IF(Y120="Fuerte",100,IF(Y120="Moderado",50,IF(Y120="Débil",0)))</f>
        <v>100</v>
      </c>
      <c r="AA120" s="704">
        <f>AVERAGE(Z120:Z138)</f>
        <v>100</v>
      </c>
      <c r="AB120" s="736" t="s">
        <v>49</v>
      </c>
      <c r="AC120" s="758"/>
      <c r="AD120" s="758"/>
      <c r="AE120" s="758"/>
      <c r="AF120" s="757" t="s">
        <v>587</v>
      </c>
      <c r="AG120" s="759" t="s">
        <v>588</v>
      </c>
      <c r="AH120" s="760" t="s">
        <v>136</v>
      </c>
      <c r="AI120" s="761" t="s">
        <v>140</v>
      </c>
      <c r="AJ120" s="760" t="s">
        <v>140</v>
      </c>
      <c r="AK120" s="762" t="str">
        <f>IF(AND(OR(AJ120="Directamente",AJ120="Indirectamente",AJ120="No Disminuye"),(AH120="Fuerte"),(AI120="Directamente"),(OR(J120="Rara vez",J120="Improbable",J120="Posible"))),"Rara vez",IF(AND(OR(AJ120="Directamente",AJ120="Indirectamente",AJ120="No Disminuye"),(AH120="Fuerte"),(AI120="Directamente"),(J120="Probable")),"Improbable",IF(AND(OR(AJ120="Directamente",AJ120="Indirectamente",AJ120="No Disminuye"),(AH120="Fuerte"),(AI120="Directamente"),(J120="Casi Seguro")),"Posible",IF(AND(AJ120="Directamente",AI120="No disminuye",AH120="Fuerte"),J120,IF(AND(OR(AJ120="Directamente",AJ120="Indirectamente",AJ120="No Disminuye"),AH120="Moderado",AI120="Directamente",(OR(J120="Rara vez",J120="Improbable"))),"Rara vez",IF(AND(OR(AJ120="Directamente",AJ120="Indirectamente",AJ120="No Disminuye"),(AH120="Moderado"),(AI120="Directamente"),(J120="Posible")),"Improbable",IF(AND(OR(AJ120="Directamente",AJ120="Indirectamente",AJ120="No Disminuye"),(AH120="Moderado"),(AI120="Directamente"),(J120="Probable")),"Posible",IF(AND(OR(AJ120="Directamente",AJ120="Indirectamente",AJ120="No Disminuye"),(AH120="Moderado"),(AI120="Directamente"),(J120="Casi Seguro")),"Probable",IF(AND(AJ120="Directamente",AI120="No disminuye",AH120="Moderado"),J120,IF(AH120="Débil",J120," ESTA COMBINACION NO ESTÁ CONTEMPLADA EN LA METODOLOGÍA "))))))))))</f>
        <v>Rara vez</v>
      </c>
      <c r="AL120" s="709" t="str">
        <f>IF(AND(OR(AJ120="Directamente",AJ120="Indirectamente",AJ120="No Disminuye"),AH120="Moderado",AI120="Directamente",(OR(J120="Raro",J120="Improbable"))),"Raro",IF(AND(OR(AJ120="Directamente",AJ120="Indirectamente",AJ120="No Disminuye"),(AH120="Moderado"),(AI120="Directamente"),(J120="Posible")),"Improbable",IF(AND(OR(AJ120="Directamente",AJ120="Indirectamente",AJ120="No Disminuye"),(AH120="Moderado"),(AI120="Directamente"),(J120="Probable")),"Posible",IF(AND(OR(AJ120="Directamente",AJ120="Indirectamente",AJ120="No Disminuye"),(AH120="Moderado"),(AI120="Directamente"),(J120="Casi Seguro")),"Probable",IF(AND(AJ120="Directamente",AI120="No disminuye",AH120="Moderado"),J120," ")))))</f>
        <v xml:space="preserve"> </v>
      </c>
      <c r="AM120" s="762" t="str">
        <f>N120</f>
        <v>Moderado</v>
      </c>
      <c r="AN120" s="762" t="str">
        <f>IF(AND(EXACT(AK120,"Rara vez"),(EXACT(AM120,"Moderado"))),"Moderado",IF(AND(EXACT(AK120,"Rara vez"),(EXACT(AM120,"Mayor"))),"Alto",IF(AND(EXACT(AK120,"Rara vez"),(EXACT(AM120,"Catastrófico"))),"Extremo",IF(AND(EXACT(AK120,"Improbable"),(EXACT(AM120,"Moderado"))),"Moderado",IF(AND(EXACT(AK120,"Improbable"),(EXACT(AM120,"Mayor"))),"Alto",IF(AND(EXACT(AK120,"Improbable"),(EXACT(AM120,"Catastrófico"))),"Extremo",IF(AND(EXACT(AK120,"Posible"),(EXACT(AM120,"Moderado"))),"Alto",IF(AND(EXACT(AK120,"Posible"),(EXACT(AM120,"Mayor"))),"Extremo",IF(AND(EXACT(AK120,"Posible"),(EXACT(AM120,"Catastrófico"))),"Extremo",IF(AND(EXACT(AK120,"Probable"),(EXACT(AM120,"Moderado"))),"Alto",IF(AND(EXACT(AK120,"Probable"),(EXACT(AM120,"Mayor"))),"Extremo",IF(AND(EXACT(AK120,"Probable"),(EXACT(AM120,"Catastrófico"))),"Extremo",IF(AND(EXACT(AK120,"Casi Seguro"),(EXACT(AM120,"Moderado"))),"Extremo",IF(AND(EXACT(AK120,"Casi Seguro"),(EXACT(AM120,"Mayor"))),"Extremo",IF(AND(EXACT(AK120,"Casi Seguro"),(EXACT(AM120,"Catastrófico"))),"Extremo","")))))))))))))))</f>
        <v>Moderado</v>
      </c>
      <c r="AO120" s="693" t="s">
        <v>476</v>
      </c>
      <c r="AP120" s="796" t="s">
        <v>589</v>
      </c>
      <c r="AQ120" s="764">
        <v>44927</v>
      </c>
      <c r="AR120" s="764">
        <v>45291</v>
      </c>
      <c r="AS120" s="765" t="s">
        <v>590</v>
      </c>
      <c r="AT120" s="535" t="s">
        <v>591</v>
      </c>
      <c r="AU120" s="682"/>
      <c r="AV120" s="682"/>
      <c r="AW120" s="767"/>
      <c r="AX120" s="682"/>
      <c r="AY120" s="683"/>
      <c r="AZ120" s="683"/>
      <c r="BA120" s="683"/>
      <c r="BB120" s="683"/>
      <c r="BC120" s="683"/>
      <c r="BD120" s="683"/>
      <c r="BE120" s="683"/>
      <c r="BF120" s="684"/>
      <c r="BG120" s="685"/>
      <c r="BH120" s="686"/>
      <c r="BI120" s="686"/>
      <c r="BJ120" s="686"/>
      <c r="BK120" s="687"/>
    </row>
    <row r="121" spans="1:63" ht="30" customHeight="1">
      <c r="A121" s="690"/>
      <c r="B121" s="691"/>
      <c r="C121" s="749"/>
      <c r="D121" s="749"/>
      <c r="E121" s="693"/>
      <c r="F121" s="693"/>
      <c r="G121" s="735"/>
      <c r="H121" s="693"/>
      <c r="I121" s="769"/>
      <c r="J121" s="693"/>
      <c r="K121" s="696" t="s">
        <v>145</v>
      </c>
      <c r="L121" s="697" t="s">
        <v>485</v>
      </c>
      <c r="M121" s="698"/>
      <c r="N121" s="795"/>
      <c r="O121" s="700"/>
      <c r="P121" s="695"/>
      <c r="Q121" s="735"/>
      <c r="R121" s="693"/>
      <c r="S121" s="702" t="s">
        <v>146</v>
      </c>
      <c r="T121" s="703" t="s">
        <v>147</v>
      </c>
      <c r="U121" s="702">
        <f>+IFERROR(VLOOKUP(T121,[3]DATOS!$E$2:$F$17,2,FALSE),"")</f>
        <v>15</v>
      </c>
      <c r="V121" s="704"/>
      <c r="W121" s="704"/>
      <c r="X121" s="705"/>
      <c r="Y121" s="704"/>
      <c r="Z121" s="704"/>
      <c r="AA121" s="704"/>
      <c r="AB121" s="740"/>
      <c r="AC121" s="770"/>
      <c r="AD121" s="770"/>
      <c r="AE121" s="770"/>
      <c r="AF121" s="769"/>
      <c r="AG121" s="771"/>
      <c r="AH121" s="760"/>
      <c r="AI121" s="761"/>
      <c r="AJ121" s="760"/>
      <c r="AK121" s="762"/>
      <c r="AL121" s="709"/>
      <c r="AM121" s="762"/>
      <c r="AN121" s="762"/>
      <c r="AO121" s="693"/>
      <c r="AP121" s="797"/>
      <c r="AQ121" s="764"/>
      <c r="AR121" s="764"/>
      <c r="AS121" s="765"/>
      <c r="AT121" s="735"/>
      <c r="AU121" s="712"/>
      <c r="AV121" s="712"/>
      <c r="AW121" s="712"/>
      <c r="AX121" s="712"/>
      <c r="AY121" s="713"/>
      <c r="AZ121" s="713"/>
      <c r="BA121" s="713"/>
      <c r="BB121" s="713"/>
      <c r="BC121" s="713"/>
      <c r="BD121" s="713"/>
      <c r="BE121" s="713"/>
      <c r="BF121" s="714"/>
      <c r="BG121" s="715"/>
      <c r="BH121" s="716"/>
      <c r="BI121" s="716"/>
      <c r="BJ121" s="716"/>
      <c r="BK121" s="717"/>
    </row>
    <row r="122" spans="1:63" ht="30" customHeight="1">
      <c r="A122" s="690"/>
      <c r="B122" s="691"/>
      <c r="C122" s="749"/>
      <c r="D122" s="749"/>
      <c r="E122" s="693"/>
      <c r="F122" s="693"/>
      <c r="G122" s="735"/>
      <c r="H122" s="693"/>
      <c r="I122" s="769"/>
      <c r="J122" s="693"/>
      <c r="K122" s="696" t="s">
        <v>148</v>
      </c>
      <c r="L122" s="697" t="s">
        <v>475</v>
      </c>
      <c r="M122" s="698"/>
      <c r="N122" s="795"/>
      <c r="O122" s="700"/>
      <c r="P122" s="695"/>
      <c r="Q122" s="735"/>
      <c r="R122" s="693"/>
      <c r="S122" s="702" t="s">
        <v>149</v>
      </c>
      <c r="T122" s="703" t="s">
        <v>150</v>
      </c>
      <c r="U122" s="702">
        <f>+IFERROR(VLOOKUP(T122,[3]DATOS!$E$2:$F$17,2,FALSE),"")</f>
        <v>15</v>
      </c>
      <c r="V122" s="704"/>
      <c r="W122" s="704"/>
      <c r="X122" s="705"/>
      <c r="Y122" s="704"/>
      <c r="Z122" s="704"/>
      <c r="AA122" s="704"/>
      <c r="AB122" s="740"/>
      <c r="AC122" s="770"/>
      <c r="AD122" s="770"/>
      <c r="AE122" s="770"/>
      <c r="AF122" s="769"/>
      <c r="AG122" s="771"/>
      <c r="AH122" s="760"/>
      <c r="AI122" s="761"/>
      <c r="AJ122" s="760"/>
      <c r="AK122" s="762"/>
      <c r="AL122" s="709"/>
      <c r="AM122" s="762"/>
      <c r="AN122" s="762"/>
      <c r="AO122" s="693"/>
      <c r="AP122" s="797"/>
      <c r="AQ122" s="764"/>
      <c r="AR122" s="764"/>
      <c r="AS122" s="765"/>
      <c r="AT122" s="735"/>
      <c r="AU122" s="712"/>
      <c r="AV122" s="712"/>
      <c r="AW122" s="712"/>
      <c r="AX122" s="712"/>
      <c r="AY122" s="713"/>
      <c r="AZ122" s="713"/>
      <c r="BA122" s="713"/>
      <c r="BB122" s="713"/>
      <c r="BC122" s="713"/>
      <c r="BD122" s="713"/>
      <c r="BE122" s="713"/>
      <c r="BF122" s="714"/>
      <c r="BG122" s="715"/>
      <c r="BH122" s="716"/>
      <c r="BI122" s="716"/>
      <c r="BJ122" s="716"/>
      <c r="BK122" s="717"/>
    </row>
    <row r="123" spans="1:63" ht="30" customHeight="1">
      <c r="A123" s="690"/>
      <c r="B123" s="691"/>
      <c r="C123" s="749"/>
      <c r="D123" s="749"/>
      <c r="E123" s="693"/>
      <c r="F123" s="693"/>
      <c r="G123" s="735"/>
      <c r="H123" s="693"/>
      <c r="I123" s="769"/>
      <c r="J123" s="693"/>
      <c r="K123" s="696" t="s">
        <v>151</v>
      </c>
      <c r="L123" s="697" t="s">
        <v>485</v>
      </c>
      <c r="M123" s="698"/>
      <c r="N123" s="795"/>
      <c r="O123" s="700"/>
      <c r="P123" s="695"/>
      <c r="Q123" s="735"/>
      <c r="R123" s="693"/>
      <c r="S123" s="702" t="s">
        <v>153</v>
      </c>
      <c r="T123" s="703" t="s">
        <v>154</v>
      </c>
      <c r="U123" s="702">
        <f>+IFERROR(VLOOKUP(T123,[3]DATOS!$E$2:$F$17,2,FALSE),"")</f>
        <v>15</v>
      </c>
      <c r="V123" s="704"/>
      <c r="W123" s="704"/>
      <c r="X123" s="705"/>
      <c r="Y123" s="704"/>
      <c r="Z123" s="704"/>
      <c r="AA123" s="704"/>
      <c r="AB123" s="740"/>
      <c r="AC123" s="770"/>
      <c r="AD123" s="770"/>
      <c r="AE123" s="770"/>
      <c r="AF123" s="769"/>
      <c r="AG123" s="771"/>
      <c r="AH123" s="760"/>
      <c r="AI123" s="761"/>
      <c r="AJ123" s="760"/>
      <c r="AK123" s="762"/>
      <c r="AL123" s="709"/>
      <c r="AM123" s="762"/>
      <c r="AN123" s="762"/>
      <c r="AO123" s="693"/>
      <c r="AP123" s="797"/>
      <c r="AQ123" s="764"/>
      <c r="AR123" s="764"/>
      <c r="AS123" s="765"/>
      <c r="AT123" s="735"/>
      <c r="AU123" s="712"/>
      <c r="AV123" s="712"/>
      <c r="AW123" s="712"/>
      <c r="AX123" s="712"/>
      <c r="AY123" s="713"/>
      <c r="AZ123" s="713"/>
      <c r="BA123" s="713"/>
      <c r="BB123" s="713"/>
      <c r="BC123" s="713"/>
      <c r="BD123" s="713"/>
      <c r="BE123" s="713"/>
      <c r="BF123" s="714"/>
      <c r="BG123" s="715"/>
      <c r="BH123" s="716"/>
      <c r="BI123" s="716"/>
      <c r="BJ123" s="716"/>
      <c r="BK123" s="717"/>
    </row>
    <row r="124" spans="1:63" ht="30" customHeight="1">
      <c r="A124" s="690"/>
      <c r="B124" s="691"/>
      <c r="C124" s="749"/>
      <c r="D124" s="749"/>
      <c r="E124" s="693"/>
      <c r="F124" s="693"/>
      <c r="G124" s="735"/>
      <c r="H124" s="693"/>
      <c r="I124" s="769"/>
      <c r="J124" s="693"/>
      <c r="K124" s="696" t="s">
        <v>155</v>
      </c>
      <c r="L124" s="697" t="s">
        <v>475</v>
      </c>
      <c r="M124" s="698"/>
      <c r="N124" s="795"/>
      <c r="O124" s="700"/>
      <c r="P124" s="695"/>
      <c r="Q124" s="735"/>
      <c r="R124" s="693"/>
      <c r="S124" s="702" t="s">
        <v>156</v>
      </c>
      <c r="T124" s="703" t="s">
        <v>157</v>
      </c>
      <c r="U124" s="702">
        <f>+IFERROR(VLOOKUP(T124,[3]DATOS!$E$2:$F$17,2,FALSE),"")</f>
        <v>15</v>
      </c>
      <c r="V124" s="704"/>
      <c r="W124" s="704"/>
      <c r="X124" s="705"/>
      <c r="Y124" s="704"/>
      <c r="Z124" s="704"/>
      <c r="AA124" s="704"/>
      <c r="AB124" s="740"/>
      <c r="AC124" s="770"/>
      <c r="AD124" s="770"/>
      <c r="AE124" s="770"/>
      <c r="AF124" s="769"/>
      <c r="AG124" s="771"/>
      <c r="AH124" s="760"/>
      <c r="AI124" s="761"/>
      <c r="AJ124" s="760"/>
      <c r="AK124" s="762"/>
      <c r="AL124" s="709"/>
      <c r="AM124" s="762"/>
      <c r="AN124" s="762"/>
      <c r="AO124" s="693"/>
      <c r="AP124" s="797"/>
      <c r="AQ124" s="764"/>
      <c r="AR124" s="764"/>
      <c r="AS124" s="765"/>
      <c r="AT124" s="735"/>
      <c r="AU124" s="712"/>
      <c r="AV124" s="712"/>
      <c r="AW124" s="712"/>
      <c r="AX124" s="712"/>
      <c r="AY124" s="713"/>
      <c r="AZ124" s="713"/>
      <c r="BA124" s="713"/>
      <c r="BB124" s="713"/>
      <c r="BC124" s="713"/>
      <c r="BD124" s="713"/>
      <c r="BE124" s="713"/>
      <c r="BF124" s="714"/>
      <c r="BG124" s="715"/>
      <c r="BH124" s="716"/>
      <c r="BI124" s="716"/>
      <c r="BJ124" s="716"/>
      <c r="BK124" s="717"/>
    </row>
    <row r="125" spans="1:63" ht="30" customHeight="1">
      <c r="A125" s="690"/>
      <c r="B125" s="691"/>
      <c r="C125" s="749"/>
      <c r="D125" s="749"/>
      <c r="E125" s="693"/>
      <c r="F125" s="693"/>
      <c r="G125" s="735"/>
      <c r="H125" s="693"/>
      <c r="I125" s="769"/>
      <c r="J125" s="693"/>
      <c r="K125" s="696" t="s">
        <v>158</v>
      </c>
      <c r="L125" s="697" t="s">
        <v>485</v>
      </c>
      <c r="M125" s="698"/>
      <c r="N125" s="795"/>
      <c r="O125" s="700"/>
      <c r="P125" s="695"/>
      <c r="Q125" s="735"/>
      <c r="R125" s="693"/>
      <c r="S125" s="702" t="s">
        <v>159</v>
      </c>
      <c r="T125" s="703" t="s">
        <v>160</v>
      </c>
      <c r="U125" s="702">
        <f>+IFERROR(VLOOKUP(T125,[3]DATOS!$E$2:$F$17,2,FALSE),"")</f>
        <v>15</v>
      </c>
      <c r="V125" s="704"/>
      <c r="W125" s="704"/>
      <c r="X125" s="705"/>
      <c r="Y125" s="704"/>
      <c r="Z125" s="704"/>
      <c r="AA125" s="704"/>
      <c r="AB125" s="740"/>
      <c r="AC125" s="770"/>
      <c r="AD125" s="770"/>
      <c r="AE125" s="770"/>
      <c r="AF125" s="769"/>
      <c r="AG125" s="771"/>
      <c r="AH125" s="760"/>
      <c r="AI125" s="761"/>
      <c r="AJ125" s="760"/>
      <c r="AK125" s="762"/>
      <c r="AL125" s="709"/>
      <c r="AM125" s="762"/>
      <c r="AN125" s="762"/>
      <c r="AO125" s="693"/>
      <c r="AP125" s="797"/>
      <c r="AQ125" s="764"/>
      <c r="AR125" s="764"/>
      <c r="AS125" s="765"/>
      <c r="AT125" s="735"/>
      <c r="AU125" s="712"/>
      <c r="AV125" s="712"/>
      <c r="AW125" s="712"/>
      <c r="AX125" s="712"/>
      <c r="AY125" s="713"/>
      <c r="AZ125" s="713"/>
      <c r="BA125" s="713"/>
      <c r="BB125" s="713"/>
      <c r="BC125" s="713"/>
      <c r="BD125" s="713"/>
      <c r="BE125" s="713"/>
      <c r="BF125" s="714"/>
      <c r="BG125" s="715"/>
      <c r="BH125" s="716"/>
      <c r="BI125" s="716"/>
      <c r="BJ125" s="716"/>
      <c r="BK125" s="717"/>
    </row>
    <row r="126" spans="1:63" ht="30" customHeight="1">
      <c r="A126" s="690"/>
      <c r="B126" s="691"/>
      <c r="C126" s="749"/>
      <c r="D126" s="749"/>
      <c r="E126" s="693"/>
      <c r="F126" s="693"/>
      <c r="G126" s="735"/>
      <c r="H126" s="693"/>
      <c r="I126" s="769"/>
      <c r="J126" s="693"/>
      <c r="K126" s="696" t="s">
        <v>161</v>
      </c>
      <c r="L126" s="697" t="s">
        <v>475</v>
      </c>
      <c r="M126" s="698"/>
      <c r="N126" s="795"/>
      <c r="O126" s="700"/>
      <c r="P126" s="695"/>
      <c r="Q126" s="735"/>
      <c r="R126" s="693"/>
      <c r="S126" s="702" t="s">
        <v>162</v>
      </c>
      <c r="T126" s="703" t="s">
        <v>163</v>
      </c>
      <c r="U126" s="702">
        <f>+IFERROR(VLOOKUP(T126,[3]DATOS!$E$2:$F$17,2,FALSE),"")</f>
        <v>10</v>
      </c>
      <c r="V126" s="704"/>
      <c r="W126" s="704"/>
      <c r="X126" s="705"/>
      <c r="Y126" s="704"/>
      <c r="Z126" s="704"/>
      <c r="AA126" s="704"/>
      <c r="AB126" s="740"/>
      <c r="AC126" s="773">
        <v>0.33</v>
      </c>
      <c r="AD126" s="773">
        <v>0.33</v>
      </c>
      <c r="AE126" s="773">
        <v>0.34</v>
      </c>
      <c r="AF126" s="769"/>
      <c r="AG126" s="771"/>
      <c r="AH126" s="760"/>
      <c r="AI126" s="761"/>
      <c r="AJ126" s="760"/>
      <c r="AK126" s="762"/>
      <c r="AL126" s="709"/>
      <c r="AM126" s="762"/>
      <c r="AN126" s="762"/>
      <c r="AO126" s="693"/>
      <c r="AP126" s="797"/>
      <c r="AQ126" s="764"/>
      <c r="AR126" s="764"/>
      <c r="AS126" s="765"/>
      <c r="AT126" s="735"/>
      <c r="AU126" s="712"/>
      <c r="AV126" s="712"/>
      <c r="AW126" s="712"/>
      <c r="AX126" s="712"/>
      <c r="AY126" s="713"/>
      <c r="AZ126" s="713"/>
      <c r="BA126" s="713"/>
      <c r="BB126" s="713"/>
      <c r="BC126" s="713"/>
      <c r="BD126" s="713"/>
      <c r="BE126" s="713"/>
      <c r="BF126" s="714"/>
      <c r="BG126" s="715"/>
      <c r="BH126" s="716"/>
      <c r="BI126" s="716"/>
      <c r="BJ126" s="716"/>
      <c r="BK126" s="717"/>
    </row>
    <row r="127" spans="1:63" ht="72" customHeight="1">
      <c r="A127" s="690"/>
      <c r="B127" s="691"/>
      <c r="C127" s="749"/>
      <c r="D127" s="749"/>
      <c r="E127" s="693"/>
      <c r="F127" s="693"/>
      <c r="G127" s="735"/>
      <c r="H127" s="693"/>
      <c r="I127" s="769"/>
      <c r="J127" s="693"/>
      <c r="K127" s="696" t="s">
        <v>164</v>
      </c>
      <c r="L127" s="697" t="s">
        <v>485</v>
      </c>
      <c r="M127" s="698"/>
      <c r="N127" s="795"/>
      <c r="O127" s="700"/>
      <c r="P127" s="695"/>
      <c r="Q127" s="735"/>
      <c r="R127" s="693"/>
      <c r="S127" s="704"/>
      <c r="T127" s="705"/>
      <c r="U127" s="704"/>
      <c r="V127" s="704"/>
      <c r="W127" s="704"/>
      <c r="X127" s="705"/>
      <c r="Y127" s="704"/>
      <c r="Z127" s="704"/>
      <c r="AA127" s="704"/>
      <c r="AB127" s="740"/>
      <c r="AC127" s="770"/>
      <c r="AD127" s="770"/>
      <c r="AE127" s="770"/>
      <c r="AF127" s="769"/>
      <c r="AG127" s="771"/>
      <c r="AH127" s="760"/>
      <c r="AI127" s="761"/>
      <c r="AJ127" s="760"/>
      <c r="AK127" s="762"/>
      <c r="AL127" s="709"/>
      <c r="AM127" s="762"/>
      <c r="AN127" s="762"/>
      <c r="AO127" s="693"/>
      <c r="AP127" s="797"/>
      <c r="AQ127" s="764"/>
      <c r="AR127" s="764"/>
      <c r="AS127" s="765"/>
      <c r="AT127" s="735"/>
      <c r="AU127" s="712"/>
      <c r="AV127" s="712"/>
      <c r="AW127" s="712"/>
      <c r="AX127" s="712"/>
      <c r="AY127" s="660"/>
      <c r="AZ127" s="660"/>
      <c r="BA127" s="660"/>
      <c r="BB127" s="660"/>
      <c r="BC127" s="660"/>
      <c r="BD127" s="660"/>
      <c r="BE127" s="660"/>
      <c r="BF127" s="722"/>
      <c r="BG127" s="723"/>
      <c r="BH127" s="724"/>
      <c r="BI127" s="724"/>
      <c r="BJ127" s="724"/>
      <c r="BK127" s="725"/>
    </row>
    <row r="128" spans="1:63" ht="45" customHeight="1">
      <c r="A128" s="690"/>
      <c r="B128" s="691"/>
      <c r="C128" s="751"/>
      <c r="D128" s="751"/>
      <c r="E128" s="693"/>
      <c r="F128" s="693"/>
      <c r="G128" s="735"/>
      <c r="H128" s="693"/>
      <c r="I128" s="769"/>
      <c r="J128" s="693"/>
      <c r="K128" s="696" t="s">
        <v>165</v>
      </c>
      <c r="L128" s="697" t="s">
        <v>475</v>
      </c>
      <c r="M128" s="698"/>
      <c r="N128" s="795"/>
      <c r="O128" s="700"/>
      <c r="P128" s="695"/>
      <c r="Q128" s="735"/>
      <c r="R128" s="693"/>
      <c r="S128" s="704"/>
      <c r="T128" s="705"/>
      <c r="U128" s="704"/>
      <c r="V128" s="704"/>
      <c r="W128" s="704"/>
      <c r="X128" s="705"/>
      <c r="Y128" s="704"/>
      <c r="Z128" s="704"/>
      <c r="AA128" s="704"/>
      <c r="AB128" s="740"/>
      <c r="AC128" s="770"/>
      <c r="AD128" s="770"/>
      <c r="AE128" s="770"/>
      <c r="AF128" s="769"/>
      <c r="AG128" s="771"/>
      <c r="AH128" s="760"/>
      <c r="AI128" s="761"/>
      <c r="AJ128" s="760"/>
      <c r="AK128" s="762"/>
      <c r="AL128" s="709"/>
      <c r="AM128" s="762"/>
      <c r="AN128" s="762"/>
      <c r="AO128" s="693"/>
      <c r="AP128" s="797"/>
      <c r="AQ128" s="764"/>
      <c r="AR128" s="764"/>
      <c r="AS128" s="765"/>
      <c r="AT128" s="735"/>
      <c r="AU128" s="712"/>
      <c r="AV128" s="712"/>
      <c r="AW128" s="712"/>
      <c r="AX128" s="712"/>
      <c r="AY128" s="690"/>
      <c r="AZ128" s="690"/>
      <c r="BA128" s="690"/>
      <c r="BB128" s="690"/>
      <c r="BC128" s="690"/>
      <c r="BD128" s="690"/>
      <c r="BE128" s="690"/>
      <c r="BF128" s="728"/>
      <c r="BG128" s="729"/>
      <c r="BH128" s="730"/>
      <c r="BI128" s="730"/>
      <c r="BJ128" s="730"/>
      <c r="BK128" s="731"/>
    </row>
    <row r="129" spans="1:63" ht="45" customHeight="1">
      <c r="A129" s="690"/>
      <c r="B129" s="691"/>
      <c r="C129" s="743" t="s">
        <v>592</v>
      </c>
      <c r="D129" s="743" t="s">
        <v>593</v>
      </c>
      <c r="E129" s="693"/>
      <c r="F129" s="693"/>
      <c r="G129" s="735"/>
      <c r="H129" s="693"/>
      <c r="I129" s="769"/>
      <c r="J129" s="693"/>
      <c r="K129" s="696" t="s">
        <v>166</v>
      </c>
      <c r="L129" s="697" t="s">
        <v>485</v>
      </c>
      <c r="M129" s="698"/>
      <c r="N129" s="795"/>
      <c r="O129" s="700"/>
      <c r="P129" s="695"/>
      <c r="Q129" s="735"/>
      <c r="R129" s="693"/>
      <c r="S129" s="704"/>
      <c r="T129" s="705"/>
      <c r="U129" s="704"/>
      <c r="V129" s="704"/>
      <c r="W129" s="704"/>
      <c r="X129" s="705"/>
      <c r="Y129" s="704"/>
      <c r="Z129" s="704"/>
      <c r="AA129" s="704"/>
      <c r="AB129" s="740"/>
      <c r="AC129" s="770"/>
      <c r="AD129" s="770"/>
      <c r="AE129" s="770"/>
      <c r="AF129" s="769"/>
      <c r="AG129" s="771"/>
      <c r="AH129" s="760"/>
      <c r="AI129" s="761"/>
      <c r="AJ129" s="760"/>
      <c r="AK129" s="762"/>
      <c r="AL129" s="709"/>
      <c r="AM129" s="762"/>
      <c r="AN129" s="762"/>
      <c r="AO129" s="693"/>
      <c r="AP129" s="797"/>
      <c r="AQ129" s="764"/>
      <c r="AR129" s="764"/>
      <c r="AS129" s="765"/>
      <c r="AT129" s="735"/>
      <c r="AU129" s="712"/>
      <c r="AV129" s="712"/>
      <c r="AW129" s="712"/>
      <c r="AX129" s="712"/>
      <c r="AY129" s="690"/>
      <c r="AZ129" s="690"/>
      <c r="BA129" s="690"/>
      <c r="BB129" s="690"/>
      <c r="BC129" s="690"/>
      <c r="BD129" s="690"/>
      <c r="BE129" s="690"/>
      <c r="BF129" s="728"/>
      <c r="BG129" s="729"/>
      <c r="BH129" s="730"/>
      <c r="BI129" s="730"/>
      <c r="BJ129" s="730"/>
      <c r="BK129" s="731"/>
    </row>
    <row r="130" spans="1:63" ht="45" customHeight="1">
      <c r="A130" s="690"/>
      <c r="B130" s="691"/>
      <c r="C130" s="749"/>
      <c r="D130" s="749"/>
      <c r="E130" s="693"/>
      <c r="F130" s="693"/>
      <c r="G130" s="735"/>
      <c r="H130" s="693"/>
      <c r="I130" s="769"/>
      <c r="J130" s="693"/>
      <c r="K130" s="696" t="s">
        <v>167</v>
      </c>
      <c r="L130" s="697" t="s">
        <v>485</v>
      </c>
      <c r="M130" s="698"/>
      <c r="N130" s="795"/>
      <c r="O130" s="700"/>
      <c r="P130" s="695"/>
      <c r="Q130" s="735"/>
      <c r="R130" s="693"/>
      <c r="S130" s="704"/>
      <c r="T130" s="705"/>
      <c r="U130" s="704"/>
      <c r="V130" s="704"/>
      <c r="W130" s="704"/>
      <c r="X130" s="705"/>
      <c r="Y130" s="704"/>
      <c r="Z130" s="704"/>
      <c r="AA130" s="704"/>
      <c r="AB130" s="672"/>
      <c r="AC130" s="775"/>
      <c r="AD130" s="775"/>
      <c r="AE130" s="775"/>
      <c r="AF130" s="663"/>
      <c r="AG130" s="776"/>
      <c r="AH130" s="760"/>
      <c r="AI130" s="761"/>
      <c r="AJ130" s="760"/>
      <c r="AK130" s="762"/>
      <c r="AL130" s="709"/>
      <c r="AM130" s="762"/>
      <c r="AN130" s="762"/>
      <c r="AO130" s="693"/>
      <c r="AP130" s="798"/>
      <c r="AQ130" s="764"/>
      <c r="AR130" s="764"/>
      <c r="AS130" s="765"/>
      <c r="AT130" s="735"/>
      <c r="AU130" s="673"/>
      <c r="AV130" s="673"/>
      <c r="AW130" s="673"/>
      <c r="AX130" s="673"/>
      <c r="AY130" s="690"/>
      <c r="AZ130" s="690"/>
      <c r="BA130" s="690"/>
      <c r="BB130" s="690"/>
      <c r="BC130" s="690"/>
      <c r="BD130" s="690"/>
      <c r="BE130" s="690"/>
      <c r="BF130" s="728"/>
      <c r="BG130" s="729"/>
      <c r="BH130" s="730"/>
      <c r="BI130" s="730"/>
      <c r="BJ130" s="730"/>
      <c r="BK130" s="731"/>
    </row>
    <row r="131" spans="1:63" ht="45" customHeight="1">
      <c r="A131" s="690"/>
      <c r="B131" s="691"/>
      <c r="C131" s="749"/>
      <c r="D131" s="749"/>
      <c r="E131" s="693"/>
      <c r="F131" s="693"/>
      <c r="G131" s="735" t="s">
        <v>498</v>
      </c>
      <c r="H131" s="693"/>
      <c r="I131" s="769"/>
      <c r="J131" s="693"/>
      <c r="K131" s="696" t="s">
        <v>168</v>
      </c>
      <c r="L131" s="697" t="s">
        <v>475</v>
      </c>
      <c r="M131" s="698"/>
      <c r="N131" s="795"/>
      <c r="O131" s="700"/>
      <c r="P131" s="695"/>
      <c r="Q131" s="735" t="s">
        <v>594</v>
      </c>
      <c r="R131" s="693" t="s">
        <v>407</v>
      </c>
      <c r="S131" s="702" t="s">
        <v>134</v>
      </c>
      <c r="T131" s="703" t="s">
        <v>135</v>
      </c>
      <c r="U131" s="702">
        <f>+IFERROR(VLOOKUP(T131,[3]DATOS!$E$2:$F$17,2,FALSE),"")</f>
        <v>15</v>
      </c>
      <c r="V131" s="704">
        <f>SUM(U131:U137)</f>
        <v>100</v>
      </c>
      <c r="W131" s="704" t="str">
        <f>+IF(AND(V131&lt;=100,V131&gt;=96),"Fuerte",IF(AND(V131&lt;=95,V131&gt;=86),"Moderado",IF(AND(V131&lt;=85,M131&gt;=0),"Débil"," ")))</f>
        <v>Fuerte</v>
      </c>
      <c r="X131" s="705" t="s">
        <v>136</v>
      </c>
      <c r="Y131" s="704" t="str">
        <f>IF(AND(EXACT(W131,"Fuerte"),(EXACT(X131,"Fuerte"))),"Fuerte",IF(AND(EXACT(W131,"Fuerte"),(EXACT(X131,"Moderado"))),"Moderado",IF(AND(EXACT(W131,"Fuerte"),(EXACT(X131,"Débil"))),"Débil",IF(AND(EXACT(W131,"Moderado"),(EXACT(X131,"Fuerte"))),"Moderado",IF(AND(EXACT(W131,"Moderado"),(EXACT(X131,"Moderado"))),"Moderado",IF(AND(EXACT(W131,"Moderado"),(EXACT(X131,"Débil"))),"Débil",IF(AND(EXACT(W131,"Débil"),(EXACT(X131,"Fuerte"))),"Débil",IF(AND(EXACT(W131,"Débil"),(EXACT(X131,"Moderado"))),"Débil",IF(AND(EXACT(W131,"Débil"),(EXACT(X131,"Débil"))),"Débil",)))))))))</f>
        <v>Fuerte</v>
      </c>
      <c r="Z131" s="704">
        <f>IF(Y131="Fuerte",100,IF(Y131="Moderado",50,IF(Y131="Débil",0)))</f>
        <v>100</v>
      </c>
      <c r="AA131" s="704"/>
      <c r="AB131" s="736" t="s">
        <v>21</v>
      </c>
      <c r="AC131" s="736">
        <v>0</v>
      </c>
      <c r="AD131" s="783">
        <v>1</v>
      </c>
      <c r="AE131" s="736">
        <v>0</v>
      </c>
      <c r="AF131" s="757" t="s">
        <v>587</v>
      </c>
      <c r="AG131" s="759" t="s">
        <v>595</v>
      </c>
      <c r="AH131" s="760"/>
      <c r="AI131" s="761"/>
      <c r="AJ131" s="760"/>
      <c r="AK131" s="762"/>
      <c r="AL131" s="709"/>
      <c r="AM131" s="762"/>
      <c r="AN131" s="762"/>
      <c r="AO131" s="693"/>
      <c r="AP131" s="799" t="s">
        <v>596</v>
      </c>
      <c r="AQ131" s="764"/>
      <c r="AR131" s="764"/>
      <c r="AS131" s="765"/>
      <c r="AT131" s="800" t="s">
        <v>597</v>
      </c>
      <c r="AU131" s="767"/>
      <c r="AV131" s="767"/>
      <c r="AW131" s="740"/>
      <c r="AX131" s="767"/>
      <c r="AY131" s="690"/>
      <c r="AZ131" s="690"/>
      <c r="BA131" s="690"/>
      <c r="BB131" s="690"/>
      <c r="BC131" s="690"/>
      <c r="BD131" s="690"/>
      <c r="BE131" s="690"/>
      <c r="BF131" s="728"/>
      <c r="BG131" s="729"/>
      <c r="BH131" s="730"/>
      <c r="BI131" s="730"/>
      <c r="BJ131" s="730"/>
      <c r="BK131" s="731"/>
    </row>
    <row r="132" spans="1:63" ht="45" customHeight="1">
      <c r="A132" s="690"/>
      <c r="B132" s="691"/>
      <c r="C132" s="749"/>
      <c r="D132" s="749"/>
      <c r="E132" s="693"/>
      <c r="F132" s="693"/>
      <c r="G132" s="735"/>
      <c r="H132" s="693"/>
      <c r="I132" s="769"/>
      <c r="J132" s="693"/>
      <c r="K132" s="739" t="s">
        <v>169</v>
      </c>
      <c r="L132" s="697" t="s">
        <v>485</v>
      </c>
      <c r="M132" s="698"/>
      <c r="N132" s="795"/>
      <c r="O132" s="700"/>
      <c r="P132" s="695"/>
      <c r="Q132" s="735"/>
      <c r="R132" s="693"/>
      <c r="S132" s="702" t="s">
        <v>146</v>
      </c>
      <c r="T132" s="703" t="s">
        <v>147</v>
      </c>
      <c r="U132" s="702">
        <f>+IFERROR(VLOOKUP(T132,[3]DATOS!$E$2:$F$17,2,FALSE),"")</f>
        <v>15</v>
      </c>
      <c r="V132" s="704"/>
      <c r="W132" s="704"/>
      <c r="X132" s="705"/>
      <c r="Y132" s="704"/>
      <c r="Z132" s="704"/>
      <c r="AA132" s="704"/>
      <c r="AB132" s="740"/>
      <c r="AC132" s="740"/>
      <c r="AD132" s="740"/>
      <c r="AE132" s="740"/>
      <c r="AF132" s="769"/>
      <c r="AG132" s="771"/>
      <c r="AH132" s="760"/>
      <c r="AI132" s="761"/>
      <c r="AJ132" s="760"/>
      <c r="AK132" s="762"/>
      <c r="AL132" s="709"/>
      <c r="AM132" s="762"/>
      <c r="AN132" s="762"/>
      <c r="AO132" s="693"/>
      <c r="AP132" s="801"/>
      <c r="AQ132" s="764"/>
      <c r="AR132" s="764"/>
      <c r="AS132" s="765"/>
      <c r="AT132" s="735"/>
      <c r="AU132" s="712"/>
      <c r="AV132" s="712"/>
      <c r="AW132" s="740"/>
      <c r="AX132" s="712"/>
      <c r="AY132" s="690"/>
      <c r="AZ132" s="690"/>
      <c r="BA132" s="690"/>
      <c r="BB132" s="690"/>
      <c r="BC132" s="690"/>
      <c r="BD132" s="690"/>
      <c r="BE132" s="690"/>
      <c r="BF132" s="728"/>
      <c r="BG132" s="729"/>
      <c r="BH132" s="730"/>
      <c r="BI132" s="730"/>
      <c r="BJ132" s="730"/>
      <c r="BK132" s="731"/>
    </row>
    <row r="133" spans="1:63" ht="45" customHeight="1">
      <c r="A133" s="690"/>
      <c r="B133" s="691"/>
      <c r="C133" s="749"/>
      <c r="D133" s="749"/>
      <c r="E133" s="693"/>
      <c r="F133" s="693"/>
      <c r="G133" s="735"/>
      <c r="H133" s="693"/>
      <c r="I133" s="769"/>
      <c r="J133" s="693"/>
      <c r="K133" s="739" t="s">
        <v>170</v>
      </c>
      <c r="L133" s="697" t="s">
        <v>485</v>
      </c>
      <c r="M133" s="698"/>
      <c r="N133" s="795"/>
      <c r="O133" s="700"/>
      <c r="P133" s="695"/>
      <c r="Q133" s="735"/>
      <c r="R133" s="693"/>
      <c r="S133" s="702" t="s">
        <v>149</v>
      </c>
      <c r="T133" s="703" t="s">
        <v>150</v>
      </c>
      <c r="U133" s="702">
        <f>+IFERROR(VLOOKUP(T133,[3]DATOS!$E$2:$F$17,2,FALSE),"")</f>
        <v>15</v>
      </c>
      <c r="V133" s="704"/>
      <c r="W133" s="704"/>
      <c r="X133" s="705"/>
      <c r="Y133" s="704"/>
      <c r="Z133" s="704"/>
      <c r="AA133" s="704"/>
      <c r="AB133" s="740"/>
      <c r="AC133" s="740"/>
      <c r="AD133" s="740"/>
      <c r="AE133" s="740"/>
      <c r="AF133" s="769"/>
      <c r="AG133" s="771"/>
      <c r="AH133" s="760"/>
      <c r="AI133" s="761"/>
      <c r="AJ133" s="760"/>
      <c r="AK133" s="762"/>
      <c r="AL133" s="709"/>
      <c r="AM133" s="762"/>
      <c r="AN133" s="762"/>
      <c r="AO133" s="693"/>
      <c r="AP133" s="801"/>
      <c r="AQ133" s="764"/>
      <c r="AR133" s="764"/>
      <c r="AS133" s="765"/>
      <c r="AT133" s="735"/>
      <c r="AU133" s="712"/>
      <c r="AV133" s="712"/>
      <c r="AW133" s="740"/>
      <c r="AX133" s="712"/>
      <c r="AY133" s="690"/>
      <c r="AZ133" s="690"/>
      <c r="BA133" s="690"/>
      <c r="BB133" s="690"/>
      <c r="BC133" s="690"/>
      <c r="BD133" s="690"/>
      <c r="BE133" s="690"/>
      <c r="BF133" s="728"/>
      <c r="BG133" s="729"/>
      <c r="BH133" s="730"/>
      <c r="BI133" s="730"/>
      <c r="BJ133" s="730"/>
      <c r="BK133" s="731"/>
    </row>
    <row r="134" spans="1:63" ht="45" customHeight="1">
      <c r="A134" s="690"/>
      <c r="B134" s="691"/>
      <c r="C134" s="749"/>
      <c r="D134" s="749"/>
      <c r="E134" s="693"/>
      <c r="F134" s="693"/>
      <c r="G134" s="735"/>
      <c r="H134" s="693"/>
      <c r="I134" s="769"/>
      <c r="J134" s="693"/>
      <c r="K134" s="739" t="s">
        <v>171</v>
      </c>
      <c r="L134" s="697" t="s">
        <v>485</v>
      </c>
      <c r="M134" s="698"/>
      <c r="N134" s="795"/>
      <c r="O134" s="700"/>
      <c r="P134" s="695"/>
      <c r="Q134" s="735"/>
      <c r="R134" s="693"/>
      <c r="S134" s="702" t="s">
        <v>153</v>
      </c>
      <c r="T134" s="703" t="s">
        <v>598</v>
      </c>
      <c r="U134" s="702">
        <v>15</v>
      </c>
      <c r="V134" s="704"/>
      <c r="W134" s="704"/>
      <c r="X134" s="705"/>
      <c r="Y134" s="704"/>
      <c r="Z134" s="704"/>
      <c r="AA134" s="704"/>
      <c r="AB134" s="740"/>
      <c r="AC134" s="740"/>
      <c r="AD134" s="740"/>
      <c r="AE134" s="740"/>
      <c r="AF134" s="769"/>
      <c r="AG134" s="771"/>
      <c r="AH134" s="760"/>
      <c r="AI134" s="761"/>
      <c r="AJ134" s="760"/>
      <c r="AK134" s="762"/>
      <c r="AL134" s="709"/>
      <c r="AM134" s="762"/>
      <c r="AN134" s="762"/>
      <c r="AO134" s="693"/>
      <c r="AP134" s="801"/>
      <c r="AQ134" s="764"/>
      <c r="AR134" s="764"/>
      <c r="AS134" s="765"/>
      <c r="AT134" s="735"/>
      <c r="AU134" s="712"/>
      <c r="AV134" s="712"/>
      <c r="AW134" s="740"/>
      <c r="AX134" s="712"/>
      <c r="AY134" s="690"/>
      <c r="AZ134" s="690"/>
      <c r="BA134" s="690"/>
      <c r="BB134" s="690"/>
      <c r="BC134" s="690"/>
      <c r="BD134" s="690"/>
      <c r="BE134" s="690"/>
      <c r="BF134" s="728"/>
      <c r="BG134" s="729"/>
      <c r="BH134" s="730"/>
      <c r="BI134" s="730"/>
      <c r="BJ134" s="730"/>
      <c r="BK134" s="731"/>
    </row>
    <row r="135" spans="1:63" ht="45" customHeight="1">
      <c r="A135" s="690"/>
      <c r="B135" s="691"/>
      <c r="C135" s="749"/>
      <c r="D135" s="749"/>
      <c r="E135" s="693"/>
      <c r="F135" s="693"/>
      <c r="G135" s="735"/>
      <c r="H135" s="693"/>
      <c r="I135" s="769"/>
      <c r="J135" s="693"/>
      <c r="K135" s="739" t="s">
        <v>172</v>
      </c>
      <c r="L135" s="697" t="s">
        <v>485</v>
      </c>
      <c r="M135" s="698"/>
      <c r="N135" s="795"/>
      <c r="O135" s="700"/>
      <c r="P135" s="695"/>
      <c r="Q135" s="735"/>
      <c r="R135" s="693"/>
      <c r="S135" s="702" t="s">
        <v>156</v>
      </c>
      <c r="T135" s="703" t="s">
        <v>157</v>
      </c>
      <c r="U135" s="702">
        <f>+IFERROR(VLOOKUP(T135,[3]DATOS!$E$2:$F$17,2,FALSE),"")</f>
        <v>15</v>
      </c>
      <c r="V135" s="704"/>
      <c r="W135" s="704"/>
      <c r="X135" s="705"/>
      <c r="Y135" s="704"/>
      <c r="Z135" s="704"/>
      <c r="AA135" s="704"/>
      <c r="AB135" s="740"/>
      <c r="AC135" s="740"/>
      <c r="AD135" s="740"/>
      <c r="AE135" s="740"/>
      <c r="AF135" s="769"/>
      <c r="AG135" s="771"/>
      <c r="AH135" s="760"/>
      <c r="AI135" s="761"/>
      <c r="AJ135" s="760"/>
      <c r="AK135" s="762"/>
      <c r="AL135" s="709"/>
      <c r="AM135" s="762"/>
      <c r="AN135" s="762"/>
      <c r="AO135" s="693"/>
      <c r="AP135" s="801"/>
      <c r="AQ135" s="764"/>
      <c r="AR135" s="764"/>
      <c r="AS135" s="765"/>
      <c r="AT135" s="735"/>
      <c r="AU135" s="712"/>
      <c r="AV135" s="712"/>
      <c r="AW135" s="740"/>
      <c r="AX135" s="712"/>
      <c r="AY135" s="690"/>
      <c r="AZ135" s="690"/>
      <c r="BA135" s="690"/>
      <c r="BB135" s="690"/>
      <c r="BC135" s="690"/>
      <c r="BD135" s="690"/>
      <c r="BE135" s="690"/>
      <c r="BF135" s="728"/>
      <c r="BG135" s="729"/>
      <c r="BH135" s="730"/>
      <c r="BI135" s="730"/>
      <c r="BJ135" s="730"/>
      <c r="BK135" s="731"/>
    </row>
    <row r="136" spans="1:63" ht="45" customHeight="1">
      <c r="A136" s="690"/>
      <c r="B136" s="691"/>
      <c r="C136" s="749"/>
      <c r="D136" s="749"/>
      <c r="E136" s="693"/>
      <c r="F136" s="693"/>
      <c r="G136" s="735"/>
      <c r="H136" s="693"/>
      <c r="I136" s="769"/>
      <c r="J136" s="693"/>
      <c r="K136" s="739" t="s">
        <v>173</v>
      </c>
      <c r="L136" s="697" t="s">
        <v>485</v>
      </c>
      <c r="M136" s="698"/>
      <c r="N136" s="795"/>
      <c r="O136" s="700"/>
      <c r="P136" s="695"/>
      <c r="Q136" s="735"/>
      <c r="R136" s="693"/>
      <c r="S136" s="702" t="s">
        <v>159</v>
      </c>
      <c r="T136" s="703" t="s">
        <v>160</v>
      </c>
      <c r="U136" s="702">
        <f>+IFERROR(VLOOKUP(T136,[3]DATOS!$E$2:$F$17,2,FALSE),"")</f>
        <v>15</v>
      </c>
      <c r="V136" s="704"/>
      <c r="W136" s="704"/>
      <c r="X136" s="705"/>
      <c r="Y136" s="704"/>
      <c r="Z136" s="704"/>
      <c r="AA136" s="704"/>
      <c r="AB136" s="740"/>
      <c r="AC136" s="740"/>
      <c r="AD136" s="740"/>
      <c r="AE136" s="740"/>
      <c r="AF136" s="769"/>
      <c r="AG136" s="771"/>
      <c r="AH136" s="760"/>
      <c r="AI136" s="761"/>
      <c r="AJ136" s="760"/>
      <c r="AK136" s="762"/>
      <c r="AL136" s="709"/>
      <c r="AM136" s="762"/>
      <c r="AN136" s="762"/>
      <c r="AO136" s="693"/>
      <c r="AP136" s="801"/>
      <c r="AQ136" s="764"/>
      <c r="AR136" s="764"/>
      <c r="AS136" s="765"/>
      <c r="AT136" s="735"/>
      <c r="AU136" s="712"/>
      <c r="AV136" s="712"/>
      <c r="AW136" s="740"/>
      <c r="AX136" s="712"/>
      <c r="AY136" s="690"/>
      <c r="AZ136" s="690"/>
      <c r="BA136" s="690"/>
      <c r="BB136" s="690"/>
      <c r="BC136" s="690"/>
      <c r="BD136" s="690"/>
      <c r="BE136" s="690"/>
      <c r="BF136" s="728"/>
      <c r="BG136" s="729"/>
      <c r="BH136" s="730"/>
      <c r="BI136" s="730"/>
      <c r="BJ136" s="730"/>
      <c r="BK136" s="731"/>
    </row>
    <row r="137" spans="1:63" ht="45" customHeight="1">
      <c r="A137" s="690"/>
      <c r="B137" s="691"/>
      <c r="C137" s="749"/>
      <c r="D137" s="749"/>
      <c r="E137" s="693"/>
      <c r="F137" s="693"/>
      <c r="G137" s="735"/>
      <c r="H137" s="693"/>
      <c r="I137" s="769"/>
      <c r="J137" s="693"/>
      <c r="K137" s="739" t="s">
        <v>174</v>
      </c>
      <c r="L137" s="697" t="s">
        <v>485</v>
      </c>
      <c r="M137" s="698"/>
      <c r="N137" s="795"/>
      <c r="O137" s="700"/>
      <c r="P137" s="695"/>
      <c r="Q137" s="735"/>
      <c r="R137" s="693"/>
      <c r="S137" s="702" t="s">
        <v>162</v>
      </c>
      <c r="T137" s="703" t="s">
        <v>163</v>
      </c>
      <c r="U137" s="702">
        <f>+IFERROR(VLOOKUP(T137,[3]DATOS!$E$2:$F$17,2,FALSE),"")</f>
        <v>10</v>
      </c>
      <c r="V137" s="704"/>
      <c r="W137" s="704"/>
      <c r="X137" s="705"/>
      <c r="Y137" s="704"/>
      <c r="Z137" s="704"/>
      <c r="AA137" s="704"/>
      <c r="AB137" s="740"/>
      <c r="AC137" s="740"/>
      <c r="AD137" s="740"/>
      <c r="AE137" s="740"/>
      <c r="AF137" s="769"/>
      <c r="AG137" s="771"/>
      <c r="AH137" s="760"/>
      <c r="AI137" s="761"/>
      <c r="AJ137" s="760"/>
      <c r="AK137" s="762"/>
      <c r="AL137" s="709"/>
      <c r="AM137" s="762"/>
      <c r="AN137" s="762"/>
      <c r="AO137" s="693"/>
      <c r="AP137" s="801"/>
      <c r="AQ137" s="764"/>
      <c r="AR137" s="764"/>
      <c r="AS137" s="765"/>
      <c r="AT137" s="735"/>
      <c r="AU137" s="712"/>
      <c r="AV137" s="712"/>
      <c r="AW137" s="740"/>
      <c r="AX137" s="712"/>
      <c r="AY137" s="690"/>
      <c r="AZ137" s="690"/>
      <c r="BA137" s="690"/>
      <c r="BB137" s="690"/>
      <c r="BC137" s="690"/>
      <c r="BD137" s="690"/>
      <c r="BE137" s="690"/>
      <c r="BF137" s="728"/>
      <c r="BG137" s="729"/>
      <c r="BH137" s="730"/>
      <c r="BI137" s="730"/>
      <c r="BJ137" s="730"/>
      <c r="BK137" s="731"/>
    </row>
    <row r="138" spans="1:63" ht="45" customHeight="1" thickBot="1">
      <c r="A138" s="690"/>
      <c r="B138" s="691"/>
      <c r="C138" s="755"/>
      <c r="D138" s="755"/>
      <c r="E138" s="693"/>
      <c r="F138" s="693"/>
      <c r="G138" s="735"/>
      <c r="H138" s="693"/>
      <c r="I138" s="663"/>
      <c r="J138" s="693"/>
      <c r="K138" s="739" t="s">
        <v>175</v>
      </c>
      <c r="L138" s="697" t="s">
        <v>485</v>
      </c>
      <c r="M138" s="698"/>
      <c r="N138" s="795"/>
      <c r="O138" s="700"/>
      <c r="P138" s="695"/>
      <c r="Q138" s="735"/>
      <c r="R138" s="693"/>
      <c r="S138" s="702"/>
      <c r="T138" s="703"/>
      <c r="U138" s="702"/>
      <c r="V138" s="704"/>
      <c r="W138" s="704"/>
      <c r="X138" s="705"/>
      <c r="Y138" s="704"/>
      <c r="Z138" s="704"/>
      <c r="AA138" s="704"/>
      <c r="AB138" s="672"/>
      <c r="AC138" s="672"/>
      <c r="AD138" s="672"/>
      <c r="AE138" s="672"/>
      <c r="AF138" s="663"/>
      <c r="AG138" s="776"/>
      <c r="AH138" s="760"/>
      <c r="AI138" s="761"/>
      <c r="AJ138" s="760"/>
      <c r="AK138" s="762"/>
      <c r="AL138" s="709"/>
      <c r="AM138" s="762"/>
      <c r="AN138" s="762"/>
      <c r="AO138" s="693"/>
      <c r="AP138" s="801"/>
      <c r="AQ138" s="764"/>
      <c r="AR138" s="764"/>
      <c r="AS138" s="765"/>
      <c r="AT138" s="735"/>
      <c r="AU138" s="789"/>
      <c r="AV138" s="789"/>
      <c r="AW138" s="780"/>
      <c r="AX138" s="789"/>
      <c r="AY138" s="690"/>
      <c r="AZ138" s="690"/>
      <c r="BA138" s="690"/>
      <c r="BB138" s="690"/>
      <c r="BC138" s="690"/>
      <c r="BD138" s="690"/>
      <c r="BE138" s="690"/>
      <c r="BF138" s="728"/>
      <c r="BG138" s="729"/>
      <c r="BH138" s="730"/>
      <c r="BI138" s="730"/>
      <c r="BJ138" s="730"/>
      <c r="BK138" s="731"/>
    </row>
    <row r="139" spans="1:63" ht="46.5" customHeight="1">
      <c r="A139" s="802">
        <v>8</v>
      </c>
      <c r="B139" s="803" t="s">
        <v>599</v>
      </c>
      <c r="C139" s="804" t="s">
        <v>600</v>
      </c>
      <c r="D139" s="804" t="s">
        <v>601</v>
      </c>
      <c r="E139" s="536" t="s">
        <v>602</v>
      </c>
      <c r="F139" s="536" t="s">
        <v>126</v>
      </c>
      <c r="G139" s="538" t="s">
        <v>603</v>
      </c>
      <c r="H139" s="536" t="s">
        <v>604</v>
      </c>
      <c r="I139" s="536" t="s">
        <v>474</v>
      </c>
      <c r="J139" s="805" t="s">
        <v>129</v>
      </c>
      <c r="K139" s="806" t="s">
        <v>130</v>
      </c>
      <c r="L139" s="807" t="s">
        <v>475</v>
      </c>
      <c r="M139" s="808">
        <v>13</v>
      </c>
      <c r="N139" s="808" t="s">
        <v>605</v>
      </c>
      <c r="O139" s="809" t="s">
        <v>606</v>
      </c>
      <c r="P139" s="810" t="s">
        <v>476</v>
      </c>
      <c r="Q139" s="538" t="s">
        <v>607</v>
      </c>
      <c r="R139" s="811" t="s">
        <v>133</v>
      </c>
      <c r="S139" s="702" t="s">
        <v>134</v>
      </c>
      <c r="T139" s="703" t="s">
        <v>135</v>
      </c>
      <c r="U139" s="702">
        <f>+IFERROR(VLOOKUP(T139,[3]DATOS!$E$2:$F$17,2,FALSE),"")</f>
        <v>15</v>
      </c>
      <c r="V139" s="811">
        <v>100</v>
      </c>
      <c r="W139" s="811" t="s">
        <v>136</v>
      </c>
      <c r="X139" s="811" t="s">
        <v>136</v>
      </c>
      <c r="Y139" s="811" t="s">
        <v>136</v>
      </c>
      <c r="Z139" s="811">
        <v>100</v>
      </c>
      <c r="AA139" s="811">
        <v>100</v>
      </c>
      <c r="AB139" s="805" t="s">
        <v>21</v>
      </c>
      <c r="AC139" s="805">
        <v>20</v>
      </c>
      <c r="AD139" s="805">
        <v>20</v>
      </c>
      <c r="AE139" s="805">
        <v>20</v>
      </c>
      <c r="AF139" s="812" t="s">
        <v>608</v>
      </c>
      <c r="AG139" s="812" t="s">
        <v>609</v>
      </c>
      <c r="AH139" s="760" t="s">
        <v>136</v>
      </c>
      <c r="AI139" s="761" t="s">
        <v>140</v>
      </c>
      <c r="AJ139" s="760" t="s">
        <v>141</v>
      </c>
      <c r="AK139" s="813" t="s">
        <v>129</v>
      </c>
      <c r="AL139" s="762" t="str">
        <f>IF(AND(OR(AJ139="Directamente",AJ139="Indirectamente",AJ139="No Disminuye"),AH139="Moderado",AI139="Directamente",(OR(J139="Raro",J139="Improbable"))),"Raro",IF(AND(OR(AJ139="Directamente",AJ139="Indirectamente",AJ139="No Disminuye"),(AH139="Moderado"),(AI139="Directamente"),(J139="Posible")),"Improbable",IF(AND(OR(AJ139="Directamente",AJ139="Indirectamente",AJ139="No Disminuye"),(AH139="Moderado"),(AI139="Directamente"),(J139="Probable")),"Posible",IF(AND(OR(AJ139="Directamente",AJ139="Indirectamente",AJ139="No Disminuye"),(AH139="Moderado"),(AI139="Directamente"),(J139="Casi Seguro")),"Probable",IF(AND(AJ139="Directamente",AI139="No disminuye",AH139="Moderado"),J139," ")))))</f>
        <v xml:space="preserve"> </v>
      </c>
      <c r="AM139" s="813" t="str">
        <f>N139</f>
        <v>Catastrófico</v>
      </c>
      <c r="AN139" s="709" t="str">
        <f>IF(AND(EXACT(AK139,"Rara vez"),(EXACT(AM139,"Moderado"))),"Moderado",IF(AND(EXACT(AK139,"Rara vez"),(EXACT(AM139,"Mayor"))),"Alto",IF(AND(EXACT(AK139,"Rara vez"),(EXACT(AM139,"Catastrófico"))),"Extremo",IF(AND(EXACT(AK139,"Improbable"),(EXACT(AM139,"Moderado"))),"Moderado",IF(AND(EXACT(AK139,"Improbable"),(EXACT(AM139,"Mayor"))),"Alto",IF(AND(EXACT(AK139,"Improbable"),(EXACT(AM139,"Catastrófico"))),"Extremo",IF(AND(EXACT(AK139,"Posible"),(EXACT(AM139,"Moderado"))),"Alto",IF(AND(EXACT(AK139,"Posible"),(EXACT(AM139,"Mayor"))),"Extremo",IF(AND(EXACT(AK139,"Posible"),(EXACT(AM139,"Catastrófico"))),"Extremo",IF(AND(EXACT(AK139,"Probable"),(EXACT(AM139,"Moderado"))),"Alto",IF(AND(EXACT(AK139,"Probable"),(EXACT(AM139,"Mayor"))),"Extremo",IF(AND(EXACT(AK139,"Probable"),(EXACT(AM139,"Catastrófico"))),"Extremo",IF(AND(EXACT(AK139,"Casi Seguro"),(EXACT(AM139,"Moderado"))),"Extremo",IF(AND(EXACT(AK139,"Casi Seguro"),(EXACT(AM139,"Mayor"))),"Extremo",IF(AND(EXACT(AK139,"Casi Seguro"),(EXACT(AM139,"Catastrófico"))),"Extremo","")))))))))))))))</f>
        <v>Extremo</v>
      </c>
      <c r="AO139" s="693" t="s">
        <v>476</v>
      </c>
      <c r="AP139" s="763" t="s">
        <v>610</v>
      </c>
      <c r="AQ139" s="764">
        <v>44927</v>
      </c>
      <c r="AR139" s="764">
        <v>45291</v>
      </c>
      <c r="AS139" s="765" t="s">
        <v>611</v>
      </c>
      <c r="AT139" s="766" t="s">
        <v>612</v>
      </c>
      <c r="AU139" s="682"/>
      <c r="AV139" s="682"/>
      <c r="AW139" s="682"/>
      <c r="AX139" s="682"/>
      <c r="AY139" s="683"/>
      <c r="AZ139" s="683"/>
      <c r="BA139" s="683"/>
      <c r="BB139" s="683"/>
      <c r="BC139" s="683"/>
      <c r="BD139" s="683"/>
      <c r="BE139" s="683"/>
      <c r="BF139" s="684"/>
      <c r="BG139" s="685"/>
      <c r="BH139" s="686"/>
      <c r="BI139" s="686"/>
      <c r="BJ139" s="686"/>
      <c r="BK139" s="687"/>
    </row>
    <row r="140" spans="1:63" ht="30" customHeight="1">
      <c r="A140" s="814"/>
      <c r="B140" s="815"/>
      <c r="C140" s="816"/>
      <c r="D140" s="816"/>
      <c r="E140" s="531"/>
      <c r="F140" s="531"/>
      <c r="G140" s="533"/>
      <c r="H140" s="531"/>
      <c r="I140" s="531"/>
      <c r="J140" s="817"/>
      <c r="K140" s="818" t="s">
        <v>145</v>
      </c>
      <c r="L140" s="819" t="s">
        <v>475</v>
      </c>
      <c r="M140" s="820"/>
      <c r="N140" s="820"/>
      <c r="O140" s="821"/>
      <c r="P140" s="822"/>
      <c r="Q140" s="533"/>
      <c r="R140" s="823"/>
      <c r="S140" s="702" t="s">
        <v>146</v>
      </c>
      <c r="T140" s="703" t="s">
        <v>147</v>
      </c>
      <c r="U140" s="702">
        <f>+IFERROR(VLOOKUP(T140,[3]DATOS!$E$2:$F$17,2,FALSE),"")</f>
        <v>15</v>
      </c>
      <c r="V140" s="823"/>
      <c r="W140" s="823"/>
      <c r="X140" s="740"/>
      <c r="Y140" s="740"/>
      <c r="Z140" s="740"/>
      <c r="AA140" s="740"/>
      <c r="AB140" s="817"/>
      <c r="AC140" s="817"/>
      <c r="AD140" s="817"/>
      <c r="AE140" s="817"/>
      <c r="AF140" s="824"/>
      <c r="AG140" s="824"/>
      <c r="AH140" s="760"/>
      <c r="AI140" s="761"/>
      <c r="AJ140" s="760"/>
      <c r="AK140" s="825"/>
      <c r="AL140" s="762"/>
      <c r="AM140" s="825"/>
      <c r="AN140" s="709"/>
      <c r="AO140" s="693"/>
      <c r="AP140" s="772"/>
      <c r="AQ140" s="764"/>
      <c r="AR140" s="764"/>
      <c r="AS140" s="765"/>
      <c r="AT140" s="766"/>
      <c r="AU140" s="712"/>
      <c r="AV140" s="712"/>
      <c r="AW140" s="712"/>
      <c r="AX140" s="712"/>
      <c r="AY140" s="713"/>
      <c r="AZ140" s="713"/>
      <c r="BA140" s="713"/>
      <c r="BB140" s="713"/>
      <c r="BC140" s="713"/>
      <c r="BD140" s="713"/>
      <c r="BE140" s="713"/>
      <c r="BF140" s="714"/>
      <c r="BG140" s="715"/>
      <c r="BH140" s="716"/>
      <c r="BI140" s="716"/>
      <c r="BJ140" s="716"/>
      <c r="BK140" s="717"/>
    </row>
    <row r="141" spans="1:63" ht="30" customHeight="1">
      <c r="A141" s="814"/>
      <c r="B141" s="815"/>
      <c r="C141" s="816"/>
      <c r="D141" s="816"/>
      <c r="E141" s="531"/>
      <c r="F141" s="531"/>
      <c r="G141" s="533"/>
      <c r="H141" s="531"/>
      <c r="I141" s="531"/>
      <c r="J141" s="817"/>
      <c r="K141" s="818" t="s">
        <v>148</v>
      </c>
      <c r="L141" s="819" t="s">
        <v>475</v>
      </c>
      <c r="M141" s="820"/>
      <c r="N141" s="820"/>
      <c r="O141" s="821"/>
      <c r="P141" s="822"/>
      <c r="Q141" s="533"/>
      <c r="R141" s="823"/>
      <c r="S141" s="702" t="s">
        <v>149</v>
      </c>
      <c r="T141" s="703" t="s">
        <v>150</v>
      </c>
      <c r="U141" s="702">
        <f>+IFERROR(VLOOKUP(T141,[3]DATOS!$E$2:$F$17,2,FALSE),"")</f>
        <v>15</v>
      </c>
      <c r="V141" s="823"/>
      <c r="W141" s="823"/>
      <c r="X141" s="740"/>
      <c r="Y141" s="740"/>
      <c r="Z141" s="740"/>
      <c r="AA141" s="740"/>
      <c r="AB141" s="817"/>
      <c r="AC141" s="817"/>
      <c r="AD141" s="817"/>
      <c r="AE141" s="817"/>
      <c r="AF141" s="824"/>
      <c r="AG141" s="824"/>
      <c r="AH141" s="760"/>
      <c r="AI141" s="761"/>
      <c r="AJ141" s="760"/>
      <c r="AK141" s="825"/>
      <c r="AL141" s="762"/>
      <c r="AM141" s="825"/>
      <c r="AN141" s="709"/>
      <c r="AO141" s="693"/>
      <c r="AP141" s="772"/>
      <c r="AQ141" s="764"/>
      <c r="AR141" s="764"/>
      <c r="AS141" s="765"/>
      <c r="AT141" s="766"/>
      <c r="AU141" s="712"/>
      <c r="AV141" s="712"/>
      <c r="AW141" s="712"/>
      <c r="AX141" s="712"/>
      <c r="AY141" s="713"/>
      <c r="AZ141" s="713"/>
      <c r="BA141" s="713"/>
      <c r="BB141" s="713"/>
      <c r="BC141" s="713"/>
      <c r="BD141" s="713"/>
      <c r="BE141" s="713"/>
      <c r="BF141" s="714"/>
      <c r="BG141" s="715"/>
      <c r="BH141" s="716"/>
      <c r="BI141" s="716"/>
      <c r="BJ141" s="716"/>
      <c r="BK141" s="717"/>
    </row>
    <row r="142" spans="1:63" ht="30" customHeight="1">
      <c r="A142" s="814"/>
      <c r="B142" s="815"/>
      <c r="C142" s="816"/>
      <c r="D142" s="816"/>
      <c r="E142" s="531"/>
      <c r="F142" s="531"/>
      <c r="G142" s="533"/>
      <c r="H142" s="531"/>
      <c r="I142" s="531"/>
      <c r="J142" s="817"/>
      <c r="K142" s="818" t="s">
        <v>151</v>
      </c>
      <c r="L142" s="819" t="s">
        <v>485</v>
      </c>
      <c r="M142" s="820"/>
      <c r="N142" s="820"/>
      <c r="O142" s="821"/>
      <c r="P142" s="822"/>
      <c r="Q142" s="533"/>
      <c r="R142" s="823"/>
      <c r="S142" s="702" t="s">
        <v>153</v>
      </c>
      <c r="T142" s="703" t="s">
        <v>598</v>
      </c>
      <c r="U142" s="702">
        <f>+IFERROR(VLOOKUP(T142,[3]DATOS!$E$2:$F$17,2,FALSE),"")</f>
        <v>10</v>
      </c>
      <c r="V142" s="823"/>
      <c r="W142" s="823"/>
      <c r="X142" s="740"/>
      <c r="Y142" s="740"/>
      <c r="Z142" s="740"/>
      <c r="AA142" s="740"/>
      <c r="AB142" s="817"/>
      <c r="AC142" s="817"/>
      <c r="AD142" s="817"/>
      <c r="AE142" s="817"/>
      <c r="AF142" s="824"/>
      <c r="AG142" s="824"/>
      <c r="AH142" s="760"/>
      <c r="AI142" s="761"/>
      <c r="AJ142" s="760"/>
      <c r="AK142" s="825"/>
      <c r="AL142" s="762"/>
      <c r="AM142" s="825"/>
      <c r="AN142" s="709"/>
      <c r="AO142" s="693"/>
      <c r="AP142" s="772"/>
      <c r="AQ142" s="764"/>
      <c r="AR142" s="764"/>
      <c r="AS142" s="765"/>
      <c r="AT142" s="766"/>
      <c r="AU142" s="712"/>
      <c r="AV142" s="712"/>
      <c r="AW142" s="712"/>
      <c r="AX142" s="712"/>
      <c r="AY142" s="713"/>
      <c r="AZ142" s="713"/>
      <c r="BA142" s="713"/>
      <c r="BB142" s="713"/>
      <c r="BC142" s="713"/>
      <c r="BD142" s="713"/>
      <c r="BE142" s="713"/>
      <c r="BF142" s="714"/>
      <c r="BG142" s="715"/>
      <c r="BH142" s="716"/>
      <c r="BI142" s="716"/>
      <c r="BJ142" s="716"/>
      <c r="BK142" s="717"/>
    </row>
    <row r="143" spans="1:63" ht="30" customHeight="1">
      <c r="A143" s="814"/>
      <c r="B143" s="815"/>
      <c r="C143" s="816"/>
      <c r="D143" s="816"/>
      <c r="E143" s="531"/>
      <c r="F143" s="531"/>
      <c r="G143" s="533"/>
      <c r="H143" s="531"/>
      <c r="I143" s="531"/>
      <c r="J143" s="817"/>
      <c r="K143" s="818" t="s">
        <v>155</v>
      </c>
      <c r="L143" s="819" t="s">
        <v>475</v>
      </c>
      <c r="M143" s="820"/>
      <c r="N143" s="820"/>
      <c r="O143" s="821"/>
      <c r="P143" s="822"/>
      <c r="Q143" s="533"/>
      <c r="R143" s="823"/>
      <c r="S143" s="702" t="s">
        <v>156</v>
      </c>
      <c r="T143" s="703" t="s">
        <v>157</v>
      </c>
      <c r="U143" s="702">
        <f>+IFERROR(VLOOKUP(T143,[3]DATOS!$E$2:$F$17,2,FALSE),"")</f>
        <v>15</v>
      </c>
      <c r="V143" s="823"/>
      <c r="W143" s="823"/>
      <c r="X143" s="740"/>
      <c r="Y143" s="740"/>
      <c r="Z143" s="740"/>
      <c r="AA143" s="740"/>
      <c r="AB143" s="817"/>
      <c r="AC143" s="817"/>
      <c r="AD143" s="817"/>
      <c r="AE143" s="817"/>
      <c r="AF143" s="824"/>
      <c r="AG143" s="824"/>
      <c r="AH143" s="760"/>
      <c r="AI143" s="761"/>
      <c r="AJ143" s="760"/>
      <c r="AK143" s="825"/>
      <c r="AL143" s="762"/>
      <c r="AM143" s="825"/>
      <c r="AN143" s="709"/>
      <c r="AO143" s="693"/>
      <c r="AP143" s="772"/>
      <c r="AQ143" s="764"/>
      <c r="AR143" s="764"/>
      <c r="AS143" s="765"/>
      <c r="AT143" s="766"/>
      <c r="AU143" s="712"/>
      <c r="AV143" s="712"/>
      <c r="AW143" s="712"/>
      <c r="AX143" s="712"/>
      <c r="AY143" s="713"/>
      <c r="AZ143" s="713"/>
      <c r="BA143" s="713"/>
      <c r="BB143" s="713"/>
      <c r="BC143" s="713"/>
      <c r="BD143" s="713"/>
      <c r="BE143" s="713"/>
      <c r="BF143" s="714"/>
      <c r="BG143" s="715"/>
      <c r="BH143" s="716"/>
      <c r="BI143" s="716"/>
      <c r="BJ143" s="716"/>
      <c r="BK143" s="717"/>
    </row>
    <row r="144" spans="1:63" ht="30" customHeight="1">
      <c r="A144" s="814"/>
      <c r="B144" s="815"/>
      <c r="C144" s="816"/>
      <c r="D144" s="816"/>
      <c r="E144" s="531"/>
      <c r="F144" s="531"/>
      <c r="G144" s="533"/>
      <c r="H144" s="531"/>
      <c r="I144" s="531"/>
      <c r="J144" s="817"/>
      <c r="K144" s="818" t="s">
        <v>158</v>
      </c>
      <c r="L144" s="819" t="s">
        <v>475</v>
      </c>
      <c r="M144" s="820"/>
      <c r="N144" s="820"/>
      <c r="O144" s="821"/>
      <c r="P144" s="822"/>
      <c r="Q144" s="533"/>
      <c r="R144" s="823"/>
      <c r="S144" s="702" t="s">
        <v>159</v>
      </c>
      <c r="T144" s="703" t="s">
        <v>160</v>
      </c>
      <c r="U144" s="702">
        <f>+IFERROR(VLOOKUP(T144,[3]DATOS!$E$2:$F$17,2,FALSE),"")</f>
        <v>15</v>
      </c>
      <c r="V144" s="823"/>
      <c r="W144" s="823"/>
      <c r="X144" s="740"/>
      <c r="Y144" s="740"/>
      <c r="Z144" s="740"/>
      <c r="AA144" s="740"/>
      <c r="AB144" s="817"/>
      <c r="AC144" s="817"/>
      <c r="AD144" s="817"/>
      <c r="AE144" s="817"/>
      <c r="AF144" s="824"/>
      <c r="AG144" s="824"/>
      <c r="AH144" s="760"/>
      <c r="AI144" s="761"/>
      <c r="AJ144" s="760"/>
      <c r="AK144" s="825"/>
      <c r="AL144" s="762"/>
      <c r="AM144" s="825"/>
      <c r="AN144" s="709"/>
      <c r="AO144" s="693"/>
      <c r="AP144" s="772"/>
      <c r="AQ144" s="764"/>
      <c r="AR144" s="764"/>
      <c r="AS144" s="765"/>
      <c r="AT144" s="766"/>
      <c r="AU144" s="712"/>
      <c r="AV144" s="712"/>
      <c r="AW144" s="712"/>
      <c r="AX144" s="712"/>
      <c r="AY144" s="713"/>
      <c r="AZ144" s="713"/>
      <c r="BA144" s="713"/>
      <c r="BB144" s="713"/>
      <c r="BC144" s="713"/>
      <c r="BD144" s="713"/>
      <c r="BE144" s="713"/>
      <c r="BF144" s="714"/>
      <c r="BG144" s="715"/>
      <c r="BH144" s="716"/>
      <c r="BI144" s="716"/>
      <c r="BJ144" s="716"/>
      <c r="BK144" s="717"/>
    </row>
    <row r="145" spans="1:63" ht="30" customHeight="1">
      <c r="A145" s="814"/>
      <c r="B145" s="815"/>
      <c r="C145" s="816"/>
      <c r="D145" s="816"/>
      <c r="E145" s="531"/>
      <c r="F145" s="531"/>
      <c r="G145" s="533"/>
      <c r="H145" s="531"/>
      <c r="I145" s="531"/>
      <c r="J145" s="817"/>
      <c r="K145" s="818" t="s">
        <v>161</v>
      </c>
      <c r="L145" s="819" t="s">
        <v>485</v>
      </c>
      <c r="M145" s="820"/>
      <c r="N145" s="820"/>
      <c r="O145" s="821"/>
      <c r="P145" s="822"/>
      <c r="Q145" s="533"/>
      <c r="R145" s="823"/>
      <c r="S145" s="702" t="s">
        <v>162</v>
      </c>
      <c r="T145" s="703" t="s">
        <v>163</v>
      </c>
      <c r="U145" s="702">
        <f>+IFERROR(VLOOKUP(T145,[3]DATOS!$E$2:$F$17,2,FALSE),"")</f>
        <v>10</v>
      </c>
      <c r="V145" s="823"/>
      <c r="W145" s="823"/>
      <c r="X145" s="740"/>
      <c r="Y145" s="740"/>
      <c r="Z145" s="740"/>
      <c r="AA145" s="740"/>
      <c r="AB145" s="817"/>
      <c r="AC145" s="817"/>
      <c r="AD145" s="817"/>
      <c r="AE145" s="817"/>
      <c r="AF145" s="824"/>
      <c r="AG145" s="824"/>
      <c r="AH145" s="760"/>
      <c r="AI145" s="761"/>
      <c r="AJ145" s="760"/>
      <c r="AK145" s="825"/>
      <c r="AL145" s="762"/>
      <c r="AM145" s="825"/>
      <c r="AN145" s="709"/>
      <c r="AO145" s="693"/>
      <c r="AP145" s="772"/>
      <c r="AQ145" s="764"/>
      <c r="AR145" s="764"/>
      <c r="AS145" s="765"/>
      <c r="AT145" s="766"/>
      <c r="AU145" s="712"/>
      <c r="AV145" s="712"/>
      <c r="AW145" s="712"/>
      <c r="AX145" s="712"/>
      <c r="AY145" s="713"/>
      <c r="AZ145" s="713"/>
      <c r="BA145" s="713"/>
      <c r="BB145" s="713"/>
      <c r="BC145" s="713"/>
      <c r="BD145" s="713"/>
      <c r="BE145" s="713"/>
      <c r="BF145" s="714"/>
      <c r="BG145" s="715"/>
      <c r="BH145" s="716"/>
      <c r="BI145" s="716"/>
      <c r="BJ145" s="716"/>
      <c r="BK145" s="717"/>
    </row>
    <row r="146" spans="1:63" ht="72" customHeight="1">
      <c r="A146" s="814"/>
      <c r="B146" s="815"/>
      <c r="C146" s="816"/>
      <c r="D146" s="816"/>
      <c r="E146" s="531"/>
      <c r="F146" s="531"/>
      <c r="G146" s="533"/>
      <c r="H146" s="531"/>
      <c r="I146" s="531"/>
      <c r="J146" s="817"/>
      <c r="K146" s="818" t="s">
        <v>164</v>
      </c>
      <c r="L146" s="819" t="s">
        <v>475</v>
      </c>
      <c r="M146" s="820"/>
      <c r="N146" s="820"/>
      <c r="O146" s="821"/>
      <c r="P146" s="822"/>
      <c r="Q146" s="533"/>
      <c r="R146" s="823"/>
      <c r="S146" s="736"/>
      <c r="T146" s="826"/>
      <c r="U146" s="826"/>
      <c r="V146" s="823"/>
      <c r="W146" s="823"/>
      <c r="X146" s="740"/>
      <c r="Y146" s="740"/>
      <c r="Z146" s="740"/>
      <c r="AA146" s="740"/>
      <c r="AB146" s="817"/>
      <c r="AC146" s="817"/>
      <c r="AD146" s="817"/>
      <c r="AE146" s="817"/>
      <c r="AF146" s="824"/>
      <c r="AG146" s="824"/>
      <c r="AH146" s="760"/>
      <c r="AI146" s="761"/>
      <c r="AJ146" s="760"/>
      <c r="AK146" s="825"/>
      <c r="AL146" s="762"/>
      <c r="AM146" s="825"/>
      <c r="AN146" s="709"/>
      <c r="AO146" s="693"/>
      <c r="AP146" s="772"/>
      <c r="AQ146" s="764"/>
      <c r="AR146" s="764"/>
      <c r="AS146" s="765"/>
      <c r="AT146" s="766"/>
      <c r="AU146" s="712"/>
      <c r="AV146" s="712"/>
      <c r="AW146" s="712"/>
      <c r="AX146" s="712"/>
      <c r="AY146" s="660"/>
      <c r="AZ146" s="660"/>
      <c r="BA146" s="660"/>
      <c r="BB146" s="660"/>
      <c r="BC146" s="660"/>
      <c r="BD146" s="660"/>
      <c r="BE146" s="660"/>
      <c r="BF146" s="722"/>
      <c r="BG146" s="723"/>
      <c r="BH146" s="724"/>
      <c r="BI146" s="724"/>
      <c r="BJ146" s="724"/>
      <c r="BK146" s="725"/>
    </row>
    <row r="147" spans="1:63" ht="45" customHeight="1">
      <c r="A147" s="814"/>
      <c r="B147" s="815"/>
      <c r="C147" s="816"/>
      <c r="D147" s="816"/>
      <c r="E147" s="531"/>
      <c r="F147" s="531"/>
      <c r="G147" s="533"/>
      <c r="H147" s="531"/>
      <c r="I147" s="531"/>
      <c r="J147" s="817"/>
      <c r="K147" s="818" t="s">
        <v>165</v>
      </c>
      <c r="L147" s="819" t="s">
        <v>475</v>
      </c>
      <c r="M147" s="820"/>
      <c r="N147" s="820"/>
      <c r="O147" s="821"/>
      <c r="P147" s="822"/>
      <c r="Q147" s="533"/>
      <c r="R147" s="823"/>
      <c r="S147" s="740"/>
      <c r="T147" s="826"/>
      <c r="U147" s="826"/>
      <c r="V147" s="823"/>
      <c r="W147" s="823"/>
      <c r="X147" s="740"/>
      <c r="Y147" s="740"/>
      <c r="Z147" s="740"/>
      <c r="AA147" s="740"/>
      <c r="AB147" s="817"/>
      <c r="AC147" s="817"/>
      <c r="AD147" s="817"/>
      <c r="AE147" s="817"/>
      <c r="AF147" s="824"/>
      <c r="AG147" s="824"/>
      <c r="AH147" s="760"/>
      <c r="AI147" s="761"/>
      <c r="AJ147" s="760"/>
      <c r="AK147" s="825"/>
      <c r="AL147" s="762"/>
      <c r="AM147" s="825"/>
      <c r="AN147" s="709"/>
      <c r="AO147" s="693"/>
      <c r="AP147" s="772"/>
      <c r="AQ147" s="764"/>
      <c r="AR147" s="764"/>
      <c r="AS147" s="765"/>
      <c r="AT147" s="766"/>
      <c r="AU147" s="712"/>
      <c r="AV147" s="712"/>
      <c r="AW147" s="712"/>
      <c r="AX147" s="712"/>
      <c r="AY147" s="690"/>
      <c r="AZ147" s="690"/>
      <c r="BA147" s="690"/>
      <c r="BB147" s="690"/>
      <c r="BC147" s="690"/>
      <c r="BD147" s="690"/>
      <c r="BE147" s="690"/>
      <c r="BF147" s="728"/>
      <c r="BG147" s="729"/>
      <c r="BH147" s="730"/>
      <c r="BI147" s="730"/>
      <c r="BJ147" s="730"/>
      <c r="BK147" s="731"/>
    </row>
    <row r="148" spans="1:63" ht="45" customHeight="1">
      <c r="A148" s="814"/>
      <c r="B148" s="815"/>
      <c r="C148" s="827" t="s">
        <v>613</v>
      </c>
      <c r="D148" s="827" t="s">
        <v>614</v>
      </c>
      <c r="E148" s="531"/>
      <c r="F148" s="531"/>
      <c r="G148" s="533"/>
      <c r="H148" s="531"/>
      <c r="I148" s="531"/>
      <c r="J148" s="817"/>
      <c r="K148" s="818" t="s">
        <v>166</v>
      </c>
      <c r="L148" s="819" t="s">
        <v>475</v>
      </c>
      <c r="M148" s="820"/>
      <c r="N148" s="820"/>
      <c r="O148" s="821"/>
      <c r="P148" s="822"/>
      <c r="Q148" s="533"/>
      <c r="R148" s="823"/>
      <c r="S148" s="740"/>
      <c r="T148" s="826"/>
      <c r="U148" s="826"/>
      <c r="V148" s="823"/>
      <c r="W148" s="823"/>
      <c r="X148" s="740"/>
      <c r="Y148" s="740"/>
      <c r="Z148" s="740"/>
      <c r="AA148" s="740"/>
      <c r="AB148" s="817"/>
      <c r="AC148" s="817"/>
      <c r="AD148" s="817"/>
      <c r="AE148" s="817"/>
      <c r="AF148" s="824"/>
      <c r="AG148" s="824"/>
      <c r="AH148" s="760"/>
      <c r="AI148" s="761"/>
      <c r="AJ148" s="760"/>
      <c r="AK148" s="825"/>
      <c r="AL148" s="762"/>
      <c r="AM148" s="825"/>
      <c r="AN148" s="709"/>
      <c r="AO148" s="693"/>
      <c r="AP148" s="772"/>
      <c r="AQ148" s="764"/>
      <c r="AR148" s="764"/>
      <c r="AS148" s="765"/>
      <c r="AT148" s="766"/>
      <c r="AU148" s="712"/>
      <c r="AV148" s="712"/>
      <c r="AW148" s="712"/>
      <c r="AX148" s="712"/>
      <c r="AY148" s="690"/>
      <c r="AZ148" s="690"/>
      <c r="BA148" s="690"/>
      <c r="BB148" s="690"/>
      <c r="BC148" s="690"/>
      <c r="BD148" s="690"/>
      <c r="BE148" s="690"/>
      <c r="BF148" s="728"/>
      <c r="BG148" s="729"/>
      <c r="BH148" s="730"/>
      <c r="BI148" s="730"/>
      <c r="BJ148" s="730"/>
      <c r="BK148" s="731"/>
    </row>
    <row r="149" spans="1:63" ht="45" customHeight="1">
      <c r="A149" s="814"/>
      <c r="B149" s="815"/>
      <c r="C149" s="827"/>
      <c r="D149" s="827"/>
      <c r="E149" s="531"/>
      <c r="F149" s="531"/>
      <c r="G149" s="534"/>
      <c r="H149" s="531"/>
      <c r="I149" s="531"/>
      <c r="J149" s="817"/>
      <c r="K149" s="818" t="s">
        <v>167</v>
      </c>
      <c r="L149" s="819" t="s">
        <v>475</v>
      </c>
      <c r="M149" s="820"/>
      <c r="N149" s="820"/>
      <c r="O149" s="821"/>
      <c r="P149" s="822"/>
      <c r="Q149" s="539"/>
      <c r="R149" s="828"/>
      <c r="S149" s="829"/>
      <c r="T149" s="830"/>
      <c r="U149" s="830"/>
      <c r="V149" s="823"/>
      <c r="W149" s="823"/>
      <c r="X149" s="740"/>
      <c r="Y149" s="740"/>
      <c r="Z149" s="740"/>
      <c r="AA149" s="740"/>
      <c r="AB149" s="817"/>
      <c r="AC149" s="817"/>
      <c r="AD149" s="817"/>
      <c r="AE149" s="817"/>
      <c r="AF149" s="824"/>
      <c r="AG149" s="824"/>
      <c r="AH149" s="760"/>
      <c r="AI149" s="761"/>
      <c r="AJ149" s="760"/>
      <c r="AK149" s="825"/>
      <c r="AL149" s="762"/>
      <c r="AM149" s="825"/>
      <c r="AN149" s="709"/>
      <c r="AO149" s="693"/>
      <c r="AP149" s="777"/>
      <c r="AQ149" s="764"/>
      <c r="AR149" s="764"/>
      <c r="AS149" s="765"/>
      <c r="AT149" s="766"/>
      <c r="AU149" s="673"/>
      <c r="AV149" s="673"/>
      <c r="AW149" s="673"/>
      <c r="AX149" s="673"/>
      <c r="AY149" s="690"/>
      <c r="AZ149" s="690"/>
      <c r="BA149" s="690"/>
      <c r="BB149" s="690"/>
      <c r="BC149" s="690"/>
      <c r="BD149" s="690"/>
      <c r="BE149" s="690"/>
      <c r="BF149" s="728"/>
      <c r="BG149" s="729"/>
      <c r="BH149" s="730"/>
      <c r="BI149" s="730"/>
      <c r="BJ149" s="730"/>
      <c r="BK149" s="731"/>
    </row>
    <row r="150" spans="1:63" ht="45" customHeight="1">
      <c r="A150" s="814"/>
      <c r="B150" s="815"/>
      <c r="C150" s="827"/>
      <c r="D150" s="827"/>
      <c r="E150" s="531"/>
      <c r="F150" s="531"/>
      <c r="G150" s="533"/>
      <c r="H150" s="531"/>
      <c r="I150" s="531"/>
      <c r="J150" s="817"/>
      <c r="K150" s="818" t="s">
        <v>168</v>
      </c>
      <c r="L150" s="819" t="s">
        <v>475</v>
      </c>
      <c r="M150" s="820"/>
      <c r="N150" s="820"/>
      <c r="O150" s="821"/>
      <c r="P150" s="822"/>
      <c r="Q150" s="831" t="s">
        <v>615</v>
      </c>
      <c r="R150" s="1231" t="s">
        <v>615</v>
      </c>
      <c r="S150" s="832" t="s">
        <v>615</v>
      </c>
      <c r="T150" s="832" t="s">
        <v>615</v>
      </c>
      <c r="U150" s="832" t="s">
        <v>615</v>
      </c>
      <c r="V150" s="823"/>
      <c r="W150" s="823"/>
      <c r="X150" s="740"/>
      <c r="Y150" s="740"/>
      <c r="Z150" s="740"/>
      <c r="AA150" s="740"/>
      <c r="AB150" s="817"/>
      <c r="AC150" s="817"/>
      <c r="AD150" s="817"/>
      <c r="AE150" s="817"/>
      <c r="AF150" s="824"/>
      <c r="AG150" s="824"/>
      <c r="AH150" s="760"/>
      <c r="AI150" s="761"/>
      <c r="AJ150" s="760"/>
      <c r="AK150" s="825"/>
      <c r="AL150" s="762"/>
      <c r="AM150" s="825"/>
      <c r="AN150" s="709"/>
      <c r="AO150" s="693"/>
      <c r="AP150" s="799" t="s">
        <v>616</v>
      </c>
      <c r="AQ150" s="764"/>
      <c r="AR150" s="764"/>
      <c r="AS150" s="765"/>
      <c r="AT150" s="766" t="s">
        <v>617</v>
      </c>
      <c r="AU150" s="767"/>
      <c r="AV150" s="767"/>
      <c r="AW150" s="767"/>
      <c r="AX150" s="767"/>
      <c r="AY150" s="690"/>
      <c r="AZ150" s="690"/>
      <c r="BA150" s="690"/>
      <c r="BB150" s="690"/>
      <c r="BC150" s="690"/>
      <c r="BD150" s="690"/>
      <c r="BE150" s="690"/>
      <c r="BF150" s="728"/>
      <c r="BG150" s="729"/>
      <c r="BH150" s="730"/>
      <c r="BI150" s="730"/>
      <c r="BJ150" s="730"/>
      <c r="BK150" s="731"/>
    </row>
    <row r="151" spans="1:63" ht="45" customHeight="1">
      <c r="A151" s="814"/>
      <c r="B151" s="815"/>
      <c r="C151" s="827"/>
      <c r="D151" s="827"/>
      <c r="E151" s="531"/>
      <c r="F151" s="531"/>
      <c r="G151" s="533"/>
      <c r="H151" s="531"/>
      <c r="I151" s="531"/>
      <c r="J151" s="817"/>
      <c r="K151" s="818" t="s">
        <v>169</v>
      </c>
      <c r="L151" s="819" t="s">
        <v>475</v>
      </c>
      <c r="M151" s="820"/>
      <c r="N151" s="820"/>
      <c r="O151" s="821"/>
      <c r="P151" s="822"/>
      <c r="Q151" s="831"/>
      <c r="R151" s="1231"/>
      <c r="S151" s="832" t="s">
        <v>615</v>
      </c>
      <c r="T151" s="832" t="s">
        <v>615</v>
      </c>
      <c r="U151" s="832" t="s">
        <v>615</v>
      </c>
      <c r="V151" s="823"/>
      <c r="W151" s="823"/>
      <c r="X151" s="740"/>
      <c r="Y151" s="740"/>
      <c r="Z151" s="740"/>
      <c r="AA151" s="740"/>
      <c r="AB151" s="817"/>
      <c r="AC151" s="817"/>
      <c r="AD151" s="817"/>
      <c r="AE151" s="817"/>
      <c r="AF151" s="824"/>
      <c r="AG151" s="824"/>
      <c r="AH151" s="760"/>
      <c r="AI151" s="761"/>
      <c r="AJ151" s="760"/>
      <c r="AK151" s="825"/>
      <c r="AL151" s="762"/>
      <c r="AM151" s="825"/>
      <c r="AN151" s="709"/>
      <c r="AO151" s="693"/>
      <c r="AP151" s="801"/>
      <c r="AQ151" s="764"/>
      <c r="AR151" s="764"/>
      <c r="AS151" s="765"/>
      <c r="AT151" s="766"/>
      <c r="AU151" s="712"/>
      <c r="AV151" s="712"/>
      <c r="AW151" s="712"/>
      <c r="AX151" s="712"/>
      <c r="AY151" s="690"/>
      <c r="AZ151" s="690"/>
      <c r="BA151" s="690"/>
      <c r="BB151" s="690"/>
      <c r="BC151" s="690"/>
      <c r="BD151" s="690"/>
      <c r="BE151" s="690"/>
      <c r="BF151" s="728"/>
      <c r="BG151" s="729"/>
      <c r="BH151" s="730"/>
      <c r="BI151" s="730"/>
      <c r="BJ151" s="730"/>
      <c r="BK151" s="731"/>
    </row>
    <row r="152" spans="1:63" ht="45" customHeight="1">
      <c r="A152" s="814"/>
      <c r="B152" s="815"/>
      <c r="C152" s="827"/>
      <c r="D152" s="827"/>
      <c r="E152" s="531"/>
      <c r="F152" s="531"/>
      <c r="G152" s="533"/>
      <c r="H152" s="531"/>
      <c r="I152" s="531"/>
      <c r="J152" s="817"/>
      <c r="K152" s="818" t="s">
        <v>170</v>
      </c>
      <c r="L152" s="819" t="s">
        <v>475</v>
      </c>
      <c r="M152" s="820"/>
      <c r="N152" s="820"/>
      <c r="O152" s="821"/>
      <c r="P152" s="822"/>
      <c r="Q152" s="831"/>
      <c r="R152" s="1231"/>
      <c r="S152" s="832" t="s">
        <v>615</v>
      </c>
      <c r="T152" s="832" t="s">
        <v>615</v>
      </c>
      <c r="U152" s="832" t="s">
        <v>615</v>
      </c>
      <c r="V152" s="823"/>
      <c r="W152" s="823"/>
      <c r="X152" s="740"/>
      <c r="Y152" s="740"/>
      <c r="Z152" s="740"/>
      <c r="AA152" s="740"/>
      <c r="AB152" s="817"/>
      <c r="AC152" s="817"/>
      <c r="AD152" s="817"/>
      <c r="AE152" s="817"/>
      <c r="AF152" s="824"/>
      <c r="AG152" s="824"/>
      <c r="AH152" s="760"/>
      <c r="AI152" s="761"/>
      <c r="AJ152" s="760"/>
      <c r="AK152" s="825"/>
      <c r="AL152" s="762"/>
      <c r="AM152" s="825"/>
      <c r="AN152" s="709"/>
      <c r="AO152" s="693"/>
      <c r="AP152" s="801"/>
      <c r="AQ152" s="764"/>
      <c r="AR152" s="764"/>
      <c r="AS152" s="765"/>
      <c r="AT152" s="766"/>
      <c r="AU152" s="712"/>
      <c r="AV152" s="712"/>
      <c r="AW152" s="712"/>
      <c r="AX152" s="712"/>
      <c r="AY152" s="690"/>
      <c r="AZ152" s="690"/>
      <c r="BA152" s="690"/>
      <c r="BB152" s="690"/>
      <c r="BC152" s="690"/>
      <c r="BD152" s="690"/>
      <c r="BE152" s="690"/>
      <c r="BF152" s="728"/>
      <c r="BG152" s="729"/>
      <c r="BH152" s="730"/>
      <c r="BI152" s="730"/>
      <c r="BJ152" s="730"/>
      <c r="BK152" s="731"/>
    </row>
    <row r="153" spans="1:63" ht="45" customHeight="1">
      <c r="A153" s="814"/>
      <c r="B153" s="815"/>
      <c r="C153" s="827"/>
      <c r="D153" s="827"/>
      <c r="E153" s="531"/>
      <c r="F153" s="531"/>
      <c r="G153" s="533"/>
      <c r="H153" s="531"/>
      <c r="I153" s="531"/>
      <c r="J153" s="817"/>
      <c r="K153" s="818" t="s">
        <v>171</v>
      </c>
      <c r="L153" s="819" t="s">
        <v>475</v>
      </c>
      <c r="M153" s="820"/>
      <c r="N153" s="820"/>
      <c r="O153" s="821"/>
      <c r="P153" s="822"/>
      <c r="Q153" s="831"/>
      <c r="R153" s="1231"/>
      <c r="S153" s="832" t="s">
        <v>615</v>
      </c>
      <c r="T153" s="832" t="s">
        <v>615</v>
      </c>
      <c r="U153" s="832" t="s">
        <v>615</v>
      </c>
      <c r="V153" s="823"/>
      <c r="W153" s="823"/>
      <c r="X153" s="740"/>
      <c r="Y153" s="740"/>
      <c r="Z153" s="740"/>
      <c r="AA153" s="740"/>
      <c r="AB153" s="817"/>
      <c r="AC153" s="817"/>
      <c r="AD153" s="817"/>
      <c r="AE153" s="817"/>
      <c r="AF153" s="824"/>
      <c r="AG153" s="824"/>
      <c r="AH153" s="760"/>
      <c r="AI153" s="761"/>
      <c r="AJ153" s="760"/>
      <c r="AK153" s="825"/>
      <c r="AL153" s="762"/>
      <c r="AM153" s="825"/>
      <c r="AN153" s="709"/>
      <c r="AO153" s="693"/>
      <c r="AP153" s="801"/>
      <c r="AQ153" s="764"/>
      <c r="AR153" s="764"/>
      <c r="AS153" s="765"/>
      <c r="AT153" s="766"/>
      <c r="AU153" s="712"/>
      <c r="AV153" s="712"/>
      <c r="AW153" s="712"/>
      <c r="AX153" s="712"/>
      <c r="AY153" s="690"/>
      <c r="AZ153" s="690"/>
      <c r="BA153" s="690"/>
      <c r="BB153" s="690"/>
      <c r="BC153" s="690"/>
      <c r="BD153" s="690"/>
      <c r="BE153" s="690"/>
      <c r="BF153" s="728"/>
      <c r="BG153" s="729"/>
      <c r="BH153" s="730"/>
      <c r="BI153" s="730"/>
      <c r="BJ153" s="730"/>
      <c r="BK153" s="731"/>
    </row>
    <row r="154" spans="1:63" ht="45" customHeight="1">
      <c r="A154" s="814"/>
      <c r="B154" s="815"/>
      <c r="C154" s="827"/>
      <c r="D154" s="827"/>
      <c r="E154" s="531"/>
      <c r="F154" s="531"/>
      <c r="G154" s="533"/>
      <c r="H154" s="531"/>
      <c r="I154" s="531"/>
      <c r="J154" s="817"/>
      <c r="K154" s="818" t="s">
        <v>172</v>
      </c>
      <c r="L154" s="819" t="s">
        <v>485</v>
      </c>
      <c r="M154" s="820"/>
      <c r="N154" s="820"/>
      <c r="O154" s="821"/>
      <c r="P154" s="822"/>
      <c r="Q154" s="831"/>
      <c r="R154" s="1231"/>
      <c r="S154" s="832" t="s">
        <v>615</v>
      </c>
      <c r="T154" s="832" t="s">
        <v>615</v>
      </c>
      <c r="U154" s="832" t="s">
        <v>615</v>
      </c>
      <c r="V154" s="823"/>
      <c r="W154" s="823"/>
      <c r="X154" s="740"/>
      <c r="Y154" s="740"/>
      <c r="Z154" s="740"/>
      <c r="AA154" s="740"/>
      <c r="AB154" s="817"/>
      <c r="AC154" s="817"/>
      <c r="AD154" s="817"/>
      <c r="AE154" s="817"/>
      <c r="AF154" s="824"/>
      <c r="AG154" s="824"/>
      <c r="AH154" s="760"/>
      <c r="AI154" s="761"/>
      <c r="AJ154" s="760"/>
      <c r="AK154" s="825"/>
      <c r="AL154" s="762"/>
      <c r="AM154" s="825"/>
      <c r="AN154" s="709"/>
      <c r="AO154" s="693"/>
      <c r="AP154" s="801"/>
      <c r="AQ154" s="764"/>
      <c r="AR154" s="764"/>
      <c r="AS154" s="765"/>
      <c r="AT154" s="766"/>
      <c r="AU154" s="712"/>
      <c r="AV154" s="712"/>
      <c r="AW154" s="712"/>
      <c r="AX154" s="712"/>
      <c r="AY154" s="690"/>
      <c r="AZ154" s="690"/>
      <c r="BA154" s="690"/>
      <c r="BB154" s="690"/>
      <c r="BC154" s="690"/>
      <c r="BD154" s="690"/>
      <c r="BE154" s="690"/>
      <c r="BF154" s="728"/>
      <c r="BG154" s="729"/>
      <c r="BH154" s="730"/>
      <c r="BI154" s="730"/>
      <c r="BJ154" s="730"/>
      <c r="BK154" s="731"/>
    </row>
    <row r="155" spans="1:63" ht="45" customHeight="1">
      <c r="A155" s="814"/>
      <c r="B155" s="815"/>
      <c r="C155" s="827"/>
      <c r="D155" s="827"/>
      <c r="E155" s="531"/>
      <c r="F155" s="531"/>
      <c r="G155" s="533"/>
      <c r="H155" s="531"/>
      <c r="I155" s="531"/>
      <c r="J155" s="817"/>
      <c r="K155" s="818" t="s">
        <v>173</v>
      </c>
      <c r="L155" s="819" t="s">
        <v>485</v>
      </c>
      <c r="M155" s="820"/>
      <c r="N155" s="820"/>
      <c r="O155" s="821"/>
      <c r="P155" s="822"/>
      <c r="Q155" s="831"/>
      <c r="R155" s="1231"/>
      <c r="S155" s="832" t="s">
        <v>615</v>
      </c>
      <c r="T155" s="832" t="s">
        <v>615</v>
      </c>
      <c r="U155" s="832" t="s">
        <v>615</v>
      </c>
      <c r="V155" s="823"/>
      <c r="W155" s="823"/>
      <c r="X155" s="740"/>
      <c r="Y155" s="740"/>
      <c r="Z155" s="740"/>
      <c r="AA155" s="740"/>
      <c r="AB155" s="817"/>
      <c r="AC155" s="817"/>
      <c r="AD155" s="817"/>
      <c r="AE155" s="817"/>
      <c r="AF155" s="824"/>
      <c r="AG155" s="824"/>
      <c r="AH155" s="760"/>
      <c r="AI155" s="761"/>
      <c r="AJ155" s="760"/>
      <c r="AK155" s="825"/>
      <c r="AL155" s="762"/>
      <c r="AM155" s="825"/>
      <c r="AN155" s="709"/>
      <c r="AO155" s="693"/>
      <c r="AP155" s="801"/>
      <c r="AQ155" s="764"/>
      <c r="AR155" s="764"/>
      <c r="AS155" s="765"/>
      <c r="AT155" s="766"/>
      <c r="AU155" s="712"/>
      <c r="AV155" s="712"/>
      <c r="AW155" s="712"/>
      <c r="AX155" s="712"/>
      <c r="AY155" s="690"/>
      <c r="AZ155" s="690"/>
      <c r="BA155" s="690"/>
      <c r="BB155" s="690"/>
      <c r="BC155" s="690"/>
      <c r="BD155" s="690"/>
      <c r="BE155" s="690"/>
      <c r="BF155" s="728"/>
      <c r="BG155" s="729"/>
      <c r="BH155" s="730"/>
      <c r="BI155" s="730"/>
      <c r="BJ155" s="730"/>
      <c r="BK155" s="731"/>
    </row>
    <row r="156" spans="1:63" ht="45" customHeight="1">
      <c r="A156" s="814"/>
      <c r="B156" s="815"/>
      <c r="C156" s="827"/>
      <c r="D156" s="827"/>
      <c r="E156" s="531"/>
      <c r="F156" s="531"/>
      <c r="G156" s="533"/>
      <c r="H156" s="531"/>
      <c r="I156" s="531"/>
      <c r="J156" s="817"/>
      <c r="K156" s="818" t="s">
        <v>174</v>
      </c>
      <c r="L156" s="819" t="s">
        <v>485</v>
      </c>
      <c r="M156" s="820"/>
      <c r="N156" s="820"/>
      <c r="O156" s="821"/>
      <c r="P156" s="822"/>
      <c r="Q156" s="831"/>
      <c r="R156" s="1231"/>
      <c r="S156" s="832" t="s">
        <v>615</v>
      </c>
      <c r="T156" s="832" t="s">
        <v>615</v>
      </c>
      <c r="U156" s="832" t="s">
        <v>615</v>
      </c>
      <c r="V156" s="823"/>
      <c r="W156" s="823"/>
      <c r="X156" s="740"/>
      <c r="Y156" s="740"/>
      <c r="Z156" s="740"/>
      <c r="AA156" s="740"/>
      <c r="AB156" s="817"/>
      <c r="AC156" s="817"/>
      <c r="AD156" s="817"/>
      <c r="AE156" s="817"/>
      <c r="AF156" s="824"/>
      <c r="AG156" s="824"/>
      <c r="AH156" s="760"/>
      <c r="AI156" s="761"/>
      <c r="AJ156" s="760"/>
      <c r="AK156" s="825"/>
      <c r="AL156" s="762"/>
      <c r="AM156" s="825"/>
      <c r="AN156" s="709"/>
      <c r="AO156" s="693"/>
      <c r="AP156" s="801"/>
      <c r="AQ156" s="764"/>
      <c r="AR156" s="764"/>
      <c r="AS156" s="765"/>
      <c r="AT156" s="766"/>
      <c r="AU156" s="712"/>
      <c r="AV156" s="712"/>
      <c r="AW156" s="712"/>
      <c r="AX156" s="712"/>
      <c r="AY156" s="690"/>
      <c r="AZ156" s="690"/>
      <c r="BA156" s="690"/>
      <c r="BB156" s="690"/>
      <c r="BC156" s="690"/>
      <c r="BD156" s="690"/>
      <c r="BE156" s="690"/>
      <c r="BF156" s="728"/>
      <c r="BG156" s="729"/>
      <c r="BH156" s="730"/>
      <c r="BI156" s="730"/>
      <c r="BJ156" s="730"/>
      <c r="BK156" s="731"/>
    </row>
    <row r="157" spans="1:63" ht="69.75" customHeight="1">
      <c r="A157" s="833"/>
      <c r="B157" s="834"/>
      <c r="C157" s="827"/>
      <c r="D157" s="827"/>
      <c r="E157" s="532"/>
      <c r="F157" s="532"/>
      <c r="G157" s="534"/>
      <c r="H157" s="532"/>
      <c r="I157" s="835"/>
      <c r="J157" s="836"/>
      <c r="K157" s="818" t="s">
        <v>175</v>
      </c>
      <c r="L157" s="819" t="s">
        <v>485</v>
      </c>
      <c r="M157" s="837"/>
      <c r="N157" s="837"/>
      <c r="O157" s="838"/>
      <c r="P157" s="839"/>
      <c r="Q157" s="840"/>
      <c r="R157" s="1232"/>
      <c r="S157" s="841" t="s">
        <v>615</v>
      </c>
      <c r="T157" s="841" t="s">
        <v>615</v>
      </c>
      <c r="U157" s="841" t="s">
        <v>615</v>
      </c>
      <c r="V157" s="823"/>
      <c r="W157" s="823"/>
      <c r="X157" s="740"/>
      <c r="Y157" s="740"/>
      <c r="Z157" s="740"/>
      <c r="AA157" s="672"/>
      <c r="AB157" s="836"/>
      <c r="AC157" s="836"/>
      <c r="AD157" s="836"/>
      <c r="AE157" s="836"/>
      <c r="AF157" s="842"/>
      <c r="AG157" s="842"/>
      <c r="AH157" s="760"/>
      <c r="AI157" s="761"/>
      <c r="AJ157" s="760"/>
      <c r="AK157" s="843"/>
      <c r="AL157" s="762"/>
      <c r="AM157" s="843"/>
      <c r="AN157" s="709"/>
      <c r="AO157" s="693"/>
      <c r="AP157" s="801"/>
      <c r="AQ157" s="764"/>
      <c r="AR157" s="764"/>
      <c r="AS157" s="765"/>
      <c r="AT157" s="766"/>
      <c r="AU157" s="673"/>
      <c r="AV157" s="673"/>
      <c r="AW157" s="673"/>
      <c r="AX157" s="673"/>
      <c r="AY157" s="690"/>
      <c r="AZ157" s="690"/>
      <c r="BA157" s="690"/>
      <c r="BB157" s="690"/>
      <c r="BC157" s="690"/>
      <c r="BD157" s="690"/>
      <c r="BE157" s="690"/>
      <c r="BF157" s="728"/>
      <c r="BG157" s="729"/>
      <c r="BH157" s="730"/>
      <c r="BI157" s="730"/>
      <c r="BJ157" s="730"/>
      <c r="BK157" s="731"/>
    </row>
    <row r="158" spans="1:63" ht="45" customHeight="1">
      <c r="A158" s="844">
        <v>9</v>
      </c>
      <c r="B158" s="815" t="s">
        <v>599</v>
      </c>
      <c r="C158" s="845" t="s">
        <v>618</v>
      </c>
      <c r="D158" s="845" t="s">
        <v>619</v>
      </c>
      <c r="E158" s="531" t="s">
        <v>620</v>
      </c>
      <c r="F158" s="531" t="s">
        <v>126</v>
      </c>
      <c r="G158" s="533" t="s">
        <v>603</v>
      </c>
      <c r="H158" s="531" t="s">
        <v>621</v>
      </c>
      <c r="I158" s="533" t="s">
        <v>474</v>
      </c>
      <c r="J158" s="531" t="s">
        <v>129</v>
      </c>
      <c r="K158" s="818" t="s">
        <v>130</v>
      </c>
      <c r="L158" s="846" t="s">
        <v>475</v>
      </c>
      <c r="M158" s="847">
        <v>13</v>
      </c>
      <c r="N158" s="847" t="s">
        <v>605</v>
      </c>
      <c r="O158" s="809" t="s">
        <v>606</v>
      </c>
      <c r="P158" s="848" t="s">
        <v>476</v>
      </c>
      <c r="Q158" s="533" t="s">
        <v>622</v>
      </c>
      <c r="R158" s="811" t="s">
        <v>133</v>
      </c>
      <c r="S158" s="702" t="s">
        <v>134</v>
      </c>
      <c r="T158" s="703" t="s">
        <v>135</v>
      </c>
      <c r="U158" s="702">
        <f>+IFERROR(VLOOKUP(T158,[3]DATOS!$E$2:$F$17,2,FALSE),"")</f>
        <v>15</v>
      </c>
      <c r="V158" s="849">
        <v>100</v>
      </c>
      <c r="W158" s="849" t="s">
        <v>136</v>
      </c>
      <c r="X158" s="849" t="s">
        <v>136</v>
      </c>
      <c r="Y158" s="849" t="s">
        <v>136</v>
      </c>
      <c r="Z158" s="849">
        <v>100</v>
      </c>
      <c r="AA158" s="811">
        <v>100</v>
      </c>
      <c r="AB158" s="805" t="s">
        <v>21</v>
      </c>
      <c r="AC158" s="805">
        <v>2</v>
      </c>
      <c r="AD158" s="805">
        <v>2</v>
      </c>
      <c r="AE158" s="805">
        <v>2</v>
      </c>
      <c r="AF158" s="757" t="s">
        <v>608</v>
      </c>
      <c r="AG158" s="759" t="s">
        <v>623</v>
      </c>
      <c r="AH158" s="760" t="s">
        <v>136</v>
      </c>
      <c r="AI158" s="761" t="s">
        <v>140</v>
      </c>
      <c r="AJ158" s="760" t="s">
        <v>141</v>
      </c>
      <c r="AK158" s="762" t="s">
        <v>129</v>
      </c>
      <c r="AL158" s="762" t="str">
        <f>IF(AND(OR(AJ158="Directamente",AJ158="Indirectamente",AJ158="No Disminuye"),AH158="Moderado",AI158="Directamente",(OR(J158="Raro",J158="Improbable"))),"Raro",IF(AND(OR(AJ158="Directamente",AJ158="Indirectamente",AJ158="No Disminuye"),(AH158="Moderado"),(AI158="Directamente"),(J158="Posible")),"Improbable",IF(AND(OR(AJ158="Directamente",AJ158="Indirectamente",AJ158="No Disminuye"),(AH158="Moderado"),(AI158="Directamente"),(J158="Probable")),"Posible",IF(AND(OR(AJ158="Directamente",AJ158="Indirectamente",AJ158="No Disminuye"),(AH158="Moderado"),(AI158="Directamente"),(J158="Casi Seguro")),"Probable",IF(AND(AJ158="Directamente",AI158="No disminuye",AH158="Moderado"),J158," ")))))</f>
        <v xml:space="preserve"> </v>
      </c>
      <c r="AM158" s="762" t="str">
        <f>N158</f>
        <v>Catastrófico</v>
      </c>
      <c r="AN158" s="709" t="str">
        <f>IF(AND(EXACT(AK158,"Rara vez"),(EXACT(AM158,"Moderado"))),"Moderado",IF(AND(EXACT(AK158,"Rara vez"),(EXACT(AM158,"Mayor"))),"Alto",IF(AND(EXACT(AK158,"Rara vez"),(EXACT(AM158,"Catastrófico"))),"Extremo",IF(AND(EXACT(AK158,"Improbable"),(EXACT(AM158,"Moderado"))),"Moderado",IF(AND(EXACT(AK158,"Improbable"),(EXACT(AM158,"Mayor"))),"Alto",IF(AND(EXACT(AK158,"Improbable"),(EXACT(AM158,"Catastrófico"))),"Extremo",IF(AND(EXACT(AK158,"Posible"),(EXACT(AM158,"Moderado"))),"Alto",IF(AND(EXACT(AK158,"Posible"),(EXACT(AM158,"Mayor"))),"Extremo",IF(AND(EXACT(AK158,"Posible"),(EXACT(AM158,"Catastrófico"))),"Extremo",IF(AND(EXACT(AK158,"Probable"),(EXACT(AM158,"Moderado"))),"Alto",IF(AND(EXACT(AK158,"Probable"),(EXACT(AM158,"Mayor"))),"Extremo",IF(AND(EXACT(AK158,"Probable"),(EXACT(AM158,"Catastrófico"))),"Extremo",IF(AND(EXACT(AK158,"Casi Seguro"),(EXACT(AM158,"Moderado"))),"Extremo",IF(AND(EXACT(AK158,"Casi Seguro"),(EXACT(AM158,"Mayor"))),"Extremo",IF(AND(EXACT(AK158,"Casi Seguro"),(EXACT(AM158,"Catastrófico"))),"Extremo","")))))))))))))))</f>
        <v>Extremo</v>
      </c>
      <c r="AO158" s="693" t="s">
        <v>476</v>
      </c>
      <c r="AP158" s="763" t="s">
        <v>624</v>
      </c>
      <c r="AQ158" s="764">
        <v>44927</v>
      </c>
      <c r="AR158" s="764">
        <v>45291</v>
      </c>
      <c r="AS158" s="765" t="s">
        <v>611</v>
      </c>
      <c r="AT158" s="756" t="s">
        <v>625</v>
      </c>
      <c r="AU158" s="767"/>
      <c r="AV158" s="767"/>
      <c r="AW158" s="767"/>
      <c r="AX158" s="767"/>
      <c r="AY158" s="850"/>
      <c r="AZ158" s="850"/>
      <c r="BA158" s="850"/>
      <c r="BB158" s="850"/>
      <c r="BC158" s="850"/>
      <c r="BD158" s="850"/>
      <c r="BE158" s="850"/>
      <c r="BF158" s="851"/>
      <c r="BG158" s="852"/>
      <c r="BH158" s="853"/>
      <c r="BI158" s="853"/>
      <c r="BJ158" s="853"/>
      <c r="BK158" s="854"/>
    </row>
    <row r="159" spans="1:63" ht="45" customHeight="1">
      <c r="A159" s="844"/>
      <c r="B159" s="815"/>
      <c r="C159" s="845"/>
      <c r="D159" s="845"/>
      <c r="E159" s="531"/>
      <c r="F159" s="531"/>
      <c r="G159" s="533"/>
      <c r="H159" s="531"/>
      <c r="I159" s="533"/>
      <c r="J159" s="531"/>
      <c r="K159" s="818" t="s">
        <v>145</v>
      </c>
      <c r="L159" s="846" t="s">
        <v>475</v>
      </c>
      <c r="M159" s="847"/>
      <c r="N159" s="847"/>
      <c r="O159" s="821"/>
      <c r="P159" s="848"/>
      <c r="Q159" s="533"/>
      <c r="R159" s="823"/>
      <c r="S159" s="702" t="s">
        <v>146</v>
      </c>
      <c r="T159" s="703" t="s">
        <v>147</v>
      </c>
      <c r="U159" s="702">
        <f>+IFERROR(VLOOKUP(T159,[3]DATOS!$E$2:$F$17,2,FALSE),"")</f>
        <v>15</v>
      </c>
      <c r="V159" s="849"/>
      <c r="W159" s="849"/>
      <c r="X159" s="849"/>
      <c r="Y159" s="849"/>
      <c r="Z159" s="849"/>
      <c r="AA159" s="823"/>
      <c r="AB159" s="817"/>
      <c r="AC159" s="817"/>
      <c r="AD159" s="817"/>
      <c r="AE159" s="817"/>
      <c r="AF159" s="769"/>
      <c r="AG159" s="771"/>
      <c r="AH159" s="760"/>
      <c r="AI159" s="761"/>
      <c r="AJ159" s="760"/>
      <c r="AK159" s="762"/>
      <c r="AL159" s="762"/>
      <c r="AM159" s="762"/>
      <c r="AN159" s="709"/>
      <c r="AO159" s="693"/>
      <c r="AP159" s="772"/>
      <c r="AQ159" s="764"/>
      <c r="AR159" s="764"/>
      <c r="AS159" s="765"/>
      <c r="AT159" s="768"/>
      <c r="AU159" s="712"/>
      <c r="AV159" s="712"/>
      <c r="AW159" s="712"/>
      <c r="AX159" s="712"/>
      <c r="AY159" s="850"/>
      <c r="AZ159" s="850"/>
      <c r="BA159" s="850"/>
      <c r="BB159" s="850"/>
      <c r="BC159" s="850"/>
      <c r="BD159" s="850"/>
      <c r="BE159" s="850"/>
      <c r="BF159" s="851"/>
      <c r="BG159" s="852"/>
      <c r="BH159" s="853"/>
      <c r="BI159" s="853"/>
      <c r="BJ159" s="853"/>
      <c r="BK159" s="854"/>
    </row>
    <row r="160" spans="1:63" ht="45" customHeight="1">
      <c r="A160" s="844"/>
      <c r="B160" s="815"/>
      <c r="C160" s="845"/>
      <c r="D160" s="845"/>
      <c r="E160" s="531"/>
      <c r="F160" s="531"/>
      <c r="G160" s="533"/>
      <c r="H160" s="531"/>
      <c r="I160" s="533"/>
      <c r="J160" s="531"/>
      <c r="K160" s="818" t="s">
        <v>148</v>
      </c>
      <c r="L160" s="846" t="s">
        <v>475</v>
      </c>
      <c r="M160" s="847"/>
      <c r="N160" s="847"/>
      <c r="O160" s="821"/>
      <c r="P160" s="848"/>
      <c r="Q160" s="533"/>
      <c r="R160" s="823"/>
      <c r="S160" s="702" t="s">
        <v>149</v>
      </c>
      <c r="T160" s="703" t="s">
        <v>150</v>
      </c>
      <c r="U160" s="702">
        <f>+IFERROR(VLOOKUP(T160,[3]DATOS!$E$2:$F$17,2,FALSE),"")</f>
        <v>15</v>
      </c>
      <c r="V160" s="849"/>
      <c r="W160" s="849"/>
      <c r="X160" s="849"/>
      <c r="Y160" s="849"/>
      <c r="Z160" s="849"/>
      <c r="AA160" s="823"/>
      <c r="AB160" s="817"/>
      <c r="AC160" s="817"/>
      <c r="AD160" s="817"/>
      <c r="AE160" s="817"/>
      <c r="AF160" s="769"/>
      <c r="AG160" s="771"/>
      <c r="AH160" s="760"/>
      <c r="AI160" s="761"/>
      <c r="AJ160" s="760"/>
      <c r="AK160" s="762"/>
      <c r="AL160" s="762"/>
      <c r="AM160" s="762"/>
      <c r="AN160" s="709"/>
      <c r="AO160" s="693"/>
      <c r="AP160" s="772"/>
      <c r="AQ160" s="764"/>
      <c r="AR160" s="764"/>
      <c r="AS160" s="765"/>
      <c r="AT160" s="768"/>
      <c r="AU160" s="712"/>
      <c r="AV160" s="712"/>
      <c r="AW160" s="712"/>
      <c r="AX160" s="712"/>
      <c r="AY160" s="850"/>
      <c r="AZ160" s="850"/>
      <c r="BA160" s="850"/>
      <c r="BB160" s="850"/>
      <c r="BC160" s="850"/>
      <c r="BD160" s="850"/>
      <c r="BE160" s="850"/>
      <c r="BF160" s="851"/>
      <c r="BG160" s="852"/>
      <c r="BH160" s="853"/>
      <c r="BI160" s="853"/>
      <c r="BJ160" s="853"/>
      <c r="BK160" s="854"/>
    </row>
    <row r="161" spans="1:63" ht="45" customHeight="1">
      <c r="A161" s="844"/>
      <c r="B161" s="815"/>
      <c r="C161" s="845"/>
      <c r="D161" s="845"/>
      <c r="E161" s="531"/>
      <c r="F161" s="531"/>
      <c r="G161" s="533"/>
      <c r="H161" s="531"/>
      <c r="I161" s="533"/>
      <c r="J161" s="531"/>
      <c r="K161" s="818" t="s">
        <v>151</v>
      </c>
      <c r="L161" s="846" t="s">
        <v>485</v>
      </c>
      <c r="M161" s="847"/>
      <c r="N161" s="847"/>
      <c r="O161" s="821"/>
      <c r="P161" s="848"/>
      <c r="Q161" s="533"/>
      <c r="R161" s="823"/>
      <c r="S161" s="702" t="s">
        <v>153</v>
      </c>
      <c r="T161" s="703" t="s">
        <v>598</v>
      </c>
      <c r="U161" s="702">
        <f>+IFERROR(VLOOKUP(T161,[3]DATOS!$E$2:$F$17,2,FALSE),"")</f>
        <v>10</v>
      </c>
      <c r="V161" s="849"/>
      <c r="W161" s="849"/>
      <c r="X161" s="849"/>
      <c r="Y161" s="849"/>
      <c r="Z161" s="849"/>
      <c r="AA161" s="823"/>
      <c r="AB161" s="817"/>
      <c r="AC161" s="817"/>
      <c r="AD161" s="817"/>
      <c r="AE161" s="817"/>
      <c r="AF161" s="769"/>
      <c r="AG161" s="771"/>
      <c r="AH161" s="760"/>
      <c r="AI161" s="761"/>
      <c r="AJ161" s="760"/>
      <c r="AK161" s="762"/>
      <c r="AL161" s="762"/>
      <c r="AM161" s="762"/>
      <c r="AN161" s="709"/>
      <c r="AO161" s="693"/>
      <c r="AP161" s="772"/>
      <c r="AQ161" s="764"/>
      <c r="AR161" s="764"/>
      <c r="AS161" s="765"/>
      <c r="AT161" s="768"/>
      <c r="AU161" s="712"/>
      <c r="AV161" s="712"/>
      <c r="AW161" s="712"/>
      <c r="AX161" s="712"/>
      <c r="AY161" s="850"/>
      <c r="AZ161" s="850"/>
      <c r="BA161" s="850"/>
      <c r="BB161" s="850"/>
      <c r="BC161" s="850"/>
      <c r="BD161" s="850"/>
      <c r="BE161" s="850"/>
      <c r="BF161" s="851"/>
      <c r="BG161" s="852"/>
      <c r="BH161" s="853"/>
      <c r="BI161" s="853"/>
      <c r="BJ161" s="853"/>
      <c r="BK161" s="854"/>
    </row>
    <row r="162" spans="1:63" ht="45" customHeight="1">
      <c r="A162" s="844"/>
      <c r="B162" s="815"/>
      <c r="C162" s="845"/>
      <c r="D162" s="845"/>
      <c r="E162" s="531"/>
      <c r="F162" s="531"/>
      <c r="G162" s="533"/>
      <c r="H162" s="531"/>
      <c r="I162" s="533"/>
      <c r="J162" s="531"/>
      <c r="K162" s="818" t="s">
        <v>155</v>
      </c>
      <c r="L162" s="846" t="s">
        <v>475</v>
      </c>
      <c r="M162" s="847"/>
      <c r="N162" s="847"/>
      <c r="O162" s="821"/>
      <c r="P162" s="848"/>
      <c r="Q162" s="533"/>
      <c r="R162" s="823"/>
      <c r="S162" s="702" t="s">
        <v>156</v>
      </c>
      <c r="T162" s="703" t="s">
        <v>157</v>
      </c>
      <c r="U162" s="702">
        <f>+IFERROR(VLOOKUP(T162,[3]DATOS!$E$2:$F$17,2,FALSE),"")</f>
        <v>15</v>
      </c>
      <c r="V162" s="849"/>
      <c r="W162" s="849"/>
      <c r="X162" s="849"/>
      <c r="Y162" s="849"/>
      <c r="Z162" s="849"/>
      <c r="AA162" s="823"/>
      <c r="AB162" s="817"/>
      <c r="AC162" s="817"/>
      <c r="AD162" s="817"/>
      <c r="AE162" s="817"/>
      <c r="AF162" s="769"/>
      <c r="AG162" s="771"/>
      <c r="AH162" s="760"/>
      <c r="AI162" s="761"/>
      <c r="AJ162" s="760"/>
      <c r="AK162" s="762"/>
      <c r="AL162" s="762"/>
      <c r="AM162" s="762"/>
      <c r="AN162" s="709"/>
      <c r="AO162" s="693"/>
      <c r="AP162" s="772"/>
      <c r="AQ162" s="764"/>
      <c r="AR162" s="764"/>
      <c r="AS162" s="765"/>
      <c r="AT162" s="768"/>
      <c r="AU162" s="712"/>
      <c r="AV162" s="712"/>
      <c r="AW162" s="712"/>
      <c r="AX162" s="712"/>
      <c r="AY162" s="850"/>
      <c r="AZ162" s="850"/>
      <c r="BA162" s="850"/>
      <c r="BB162" s="850"/>
      <c r="BC162" s="850"/>
      <c r="BD162" s="850"/>
      <c r="BE162" s="850"/>
      <c r="BF162" s="851"/>
      <c r="BG162" s="852"/>
      <c r="BH162" s="853"/>
      <c r="BI162" s="853"/>
      <c r="BJ162" s="853"/>
      <c r="BK162" s="854"/>
    </row>
    <row r="163" spans="1:63" ht="45" customHeight="1">
      <c r="A163" s="844"/>
      <c r="B163" s="815"/>
      <c r="C163" s="845"/>
      <c r="D163" s="845"/>
      <c r="E163" s="531"/>
      <c r="F163" s="531"/>
      <c r="G163" s="533"/>
      <c r="H163" s="531"/>
      <c r="I163" s="533"/>
      <c r="J163" s="531"/>
      <c r="K163" s="818" t="s">
        <v>158</v>
      </c>
      <c r="L163" s="846" t="s">
        <v>475</v>
      </c>
      <c r="M163" s="847"/>
      <c r="N163" s="847"/>
      <c r="O163" s="821"/>
      <c r="P163" s="848"/>
      <c r="Q163" s="533"/>
      <c r="R163" s="823"/>
      <c r="S163" s="702" t="s">
        <v>159</v>
      </c>
      <c r="T163" s="703" t="s">
        <v>160</v>
      </c>
      <c r="U163" s="702">
        <f>+IFERROR(VLOOKUP(T163,[3]DATOS!$E$2:$F$17,2,FALSE),"")</f>
        <v>15</v>
      </c>
      <c r="V163" s="849"/>
      <c r="W163" s="849"/>
      <c r="X163" s="849"/>
      <c r="Y163" s="849"/>
      <c r="Z163" s="849"/>
      <c r="AA163" s="823"/>
      <c r="AB163" s="817"/>
      <c r="AC163" s="817"/>
      <c r="AD163" s="817"/>
      <c r="AE163" s="817"/>
      <c r="AF163" s="769"/>
      <c r="AG163" s="771"/>
      <c r="AH163" s="760"/>
      <c r="AI163" s="761"/>
      <c r="AJ163" s="760"/>
      <c r="AK163" s="762"/>
      <c r="AL163" s="762"/>
      <c r="AM163" s="762"/>
      <c r="AN163" s="709"/>
      <c r="AO163" s="693"/>
      <c r="AP163" s="772"/>
      <c r="AQ163" s="764"/>
      <c r="AR163" s="764"/>
      <c r="AS163" s="765"/>
      <c r="AT163" s="768"/>
      <c r="AU163" s="712"/>
      <c r="AV163" s="712"/>
      <c r="AW163" s="712"/>
      <c r="AX163" s="712"/>
      <c r="AY163" s="850"/>
      <c r="AZ163" s="850"/>
      <c r="BA163" s="850"/>
      <c r="BB163" s="850"/>
      <c r="BC163" s="850"/>
      <c r="BD163" s="850"/>
      <c r="BE163" s="850"/>
      <c r="BF163" s="851"/>
      <c r="BG163" s="852"/>
      <c r="BH163" s="853"/>
      <c r="BI163" s="853"/>
      <c r="BJ163" s="853"/>
      <c r="BK163" s="854"/>
    </row>
    <row r="164" spans="1:63" ht="45" customHeight="1">
      <c r="A164" s="844"/>
      <c r="B164" s="815"/>
      <c r="C164" s="845"/>
      <c r="D164" s="845"/>
      <c r="E164" s="531"/>
      <c r="F164" s="531"/>
      <c r="G164" s="533"/>
      <c r="H164" s="531"/>
      <c r="I164" s="533"/>
      <c r="J164" s="531"/>
      <c r="K164" s="818" t="s">
        <v>161</v>
      </c>
      <c r="L164" s="846" t="s">
        <v>485</v>
      </c>
      <c r="M164" s="847"/>
      <c r="N164" s="847"/>
      <c r="O164" s="821"/>
      <c r="P164" s="848"/>
      <c r="Q164" s="533"/>
      <c r="R164" s="823"/>
      <c r="S164" s="702" t="s">
        <v>162</v>
      </c>
      <c r="T164" s="703" t="s">
        <v>163</v>
      </c>
      <c r="U164" s="702">
        <f>+IFERROR(VLOOKUP(T164,[3]DATOS!$E$2:$F$17,2,FALSE),"")</f>
        <v>10</v>
      </c>
      <c r="V164" s="849"/>
      <c r="W164" s="849"/>
      <c r="X164" s="849"/>
      <c r="Y164" s="849"/>
      <c r="Z164" s="849"/>
      <c r="AA164" s="823"/>
      <c r="AB164" s="817"/>
      <c r="AC164" s="817"/>
      <c r="AD164" s="817"/>
      <c r="AE164" s="817"/>
      <c r="AF164" s="769"/>
      <c r="AG164" s="771"/>
      <c r="AH164" s="760"/>
      <c r="AI164" s="761"/>
      <c r="AJ164" s="760"/>
      <c r="AK164" s="762"/>
      <c r="AL164" s="762"/>
      <c r="AM164" s="762"/>
      <c r="AN164" s="709"/>
      <c r="AO164" s="693"/>
      <c r="AP164" s="772"/>
      <c r="AQ164" s="764"/>
      <c r="AR164" s="764"/>
      <c r="AS164" s="765"/>
      <c r="AT164" s="768"/>
      <c r="AU164" s="712"/>
      <c r="AV164" s="712"/>
      <c r="AW164" s="712"/>
      <c r="AX164" s="712"/>
      <c r="AY164" s="850"/>
      <c r="AZ164" s="850"/>
      <c r="BA164" s="850"/>
      <c r="BB164" s="850"/>
      <c r="BC164" s="850"/>
      <c r="BD164" s="850"/>
      <c r="BE164" s="850"/>
      <c r="BF164" s="851"/>
      <c r="BG164" s="852"/>
      <c r="BH164" s="853"/>
      <c r="BI164" s="853"/>
      <c r="BJ164" s="853"/>
      <c r="BK164" s="854"/>
    </row>
    <row r="165" spans="1:63" ht="45" customHeight="1">
      <c r="A165" s="844"/>
      <c r="B165" s="815"/>
      <c r="C165" s="845"/>
      <c r="D165" s="845"/>
      <c r="E165" s="531"/>
      <c r="F165" s="531"/>
      <c r="G165" s="533"/>
      <c r="H165" s="531"/>
      <c r="I165" s="533"/>
      <c r="J165" s="531"/>
      <c r="K165" s="818" t="s">
        <v>164</v>
      </c>
      <c r="L165" s="846" t="s">
        <v>475</v>
      </c>
      <c r="M165" s="847"/>
      <c r="N165" s="847"/>
      <c r="O165" s="821"/>
      <c r="P165" s="848"/>
      <c r="Q165" s="533"/>
      <c r="R165" s="823"/>
      <c r="S165" s="855"/>
      <c r="T165" s="832" t="s">
        <v>615</v>
      </c>
      <c r="U165" s="832" t="s">
        <v>615</v>
      </c>
      <c r="V165" s="849"/>
      <c r="W165" s="849"/>
      <c r="X165" s="849"/>
      <c r="Y165" s="849"/>
      <c r="Z165" s="849"/>
      <c r="AA165" s="823"/>
      <c r="AB165" s="817"/>
      <c r="AC165" s="817"/>
      <c r="AD165" s="817"/>
      <c r="AE165" s="817"/>
      <c r="AF165" s="769"/>
      <c r="AG165" s="771"/>
      <c r="AH165" s="760"/>
      <c r="AI165" s="761"/>
      <c r="AJ165" s="760"/>
      <c r="AK165" s="762"/>
      <c r="AL165" s="762"/>
      <c r="AM165" s="762"/>
      <c r="AN165" s="709"/>
      <c r="AO165" s="693"/>
      <c r="AP165" s="772"/>
      <c r="AQ165" s="764"/>
      <c r="AR165" s="764"/>
      <c r="AS165" s="765"/>
      <c r="AT165" s="768"/>
      <c r="AU165" s="712"/>
      <c r="AV165" s="712"/>
      <c r="AW165" s="712"/>
      <c r="AX165" s="712"/>
      <c r="AY165" s="850"/>
      <c r="AZ165" s="850"/>
      <c r="BA165" s="850"/>
      <c r="BB165" s="850"/>
      <c r="BC165" s="850"/>
      <c r="BD165" s="850"/>
      <c r="BE165" s="850"/>
      <c r="BF165" s="851"/>
      <c r="BG165" s="852"/>
      <c r="BH165" s="853"/>
      <c r="BI165" s="853"/>
      <c r="BJ165" s="853"/>
      <c r="BK165" s="854"/>
    </row>
    <row r="166" spans="1:63" ht="45" customHeight="1">
      <c r="A166" s="844"/>
      <c r="B166" s="815"/>
      <c r="C166" s="845"/>
      <c r="D166" s="845"/>
      <c r="E166" s="531"/>
      <c r="F166" s="531"/>
      <c r="G166" s="533"/>
      <c r="H166" s="531"/>
      <c r="I166" s="533"/>
      <c r="J166" s="531"/>
      <c r="K166" s="818" t="s">
        <v>165</v>
      </c>
      <c r="L166" s="846" t="s">
        <v>475</v>
      </c>
      <c r="M166" s="847"/>
      <c r="N166" s="847"/>
      <c r="O166" s="821"/>
      <c r="P166" s="848"/>
      <c r="Q166" s="533"/>
      <c r="R166" s="823"/>
      <c r="S166" s="855"/>
      <c r="T166" s="832" t="s">
        <v>615</v>
      </c>
      <c r="U166" s="832" t="s">
        <v>615</v>
      </c>
      <c r="V166" s="849"/>
      <c r="W166" s="849"/>
      <c r="X166" s="849"/>
      <c r="Y166" s="849"/>
      <c r="Z166" s="849"/>
      <c r="AA166" s="823"/>
      <c r="AB166" s="817"/>
      <c r="AC166" s="817"/>
      <c r="AD166" s="817"/>
      <c r="AE166" s="817"/>
      <c r="AF166" s="769"/>
      <c r="AG166" s="771"/>
      <c r="AH166" s="760"/>
      <c r="AI166" s="761"/>
      <c r="AJ166" s="760"/>
      <c r="AK166" s="762"/>
      <c r="AL166" s="762"/>
      <c r="AM166" s="762"/>
      <c r="AN166" s="709"/>
      <c r="AO166" s="693"/>
      <c r="AP166" s="772"/>
      <c r="AQ166" s="764"/>
      <c r="AR166" s="764"/>
      <c r="AS166" s="765"/>
      <c r="AT166" s="768"/>
      <c r="AU166" s="712"/>
      <c r="AV166" s="712"/>
      <c r="AW166" s="712"/>
      <c r="AX166" s="712"/>
      <c r="AY166" s="850"/>
      <c r="AZ166" s="850"/>
      <c r="BA166" s="850"/>
      <c r="BB166" s="850"/>
      <c r="BC166" s="850"/>
      <c r="BD166" s="850"/>
      <c r="BE166" s="850"/>
      <c r="BF166" s="851"/>
      <c r="BG166" s="852"/>
      <c r="BH166" s="853"/>
      <c r="BI166" s="853"/>
      <c r="BJ166" s="853"/>
      <c r="BK166" s="854"/>
    </row>
    <row r="167" spans="1:63" ht="45" customHeight="1">
      <c r="A167" s="844"/>
      <c r="B167" s="815"/>
      <c r="C167" s="856" t="s">
        <v>626</v>
      </c>
      <c r="D167" s="856" t="s">
        <v>627</v>
      </c>
      <c r="E167" s="531"/>
      <c r="F167" s="531"/>
      <c r="G167" s="533"/>
      <c r="H167" s="531"/>
      <c r="I167" s="533"/>
      <c r="J167" s="531"/>
      <c r="K167" s="818" t="s">
        <v>166</v>
      </c>
      <c r="L167" s="846" t="s">
        <v>475</v>
      </c>
      <c r="M167" s="847"/>
      <c r="N167" s="847"/>
      <c r="O167" s="821"/>
      <c r="P167" s="848"/>
      <c r="Q167" s="533"/>
      <c r="R167" s="823"/>
      <c r="S167" s="855"/>
      <c r="T167" s="832" t="s">
        <v>615</v>
      </c>
      <c r="U167" s="832" t="s">
        <v>615</v>
      </c>
      <c r="V167" s="849"/>
      <c r="W167" s="849"/>
      <c r="X167" s="849"/>
      <c r="Y167" s="849"/>
      <c r="Z167" s="849"/>
      <c r="AA167" s="823"/>
      <c r="AB167" s="817"/>
      <c r="AC167" s="817"/>
      <c r="AD167" s="817"/>
      <c r="AE167" s="817"/>
      <c r="AF167" s="769"/>
      <c r="AG167" s="771"/>
      <c r="AH167" s="760"/>
      <c r="AI167" s="761"/>
      <c r="AJ167" s="760"/>
      <c r="AK167" s="762"/>
      <c r="AL167" s="762"/>
      <c r="AM167" s="762"/>
      <c r="AN167" s="709"/>
      <c r="AO167" s="693"/>
      <c r="AP167" s="772"/>
      <c r="AQ167" s="764"/>
      <c r="AR167" s="764"/>
      <c r="AS167" s="765"/>
      <c r="AT167" s="768"/>
      <c r="AU167" s="712"/>
      <c r="AV167" s="712"/>
      <c r="AW167" s="712"/>
      <c r="AX167" s="712"/>
      <c r="AY167" s="850"/>
      <c r="AZ167" s="850"/>
      <c r="BA167" s="850"/>
      <c r="BB167" s="850"/>
      <c r="BC167" s="850"/>
      <c r="BD167" s="850"/>
      <c r="BE167" s="850"/>
      <c r="BF167" s="851"/>
      <c r="BG167" s="852"/>
      <c r="BH167" s="853"/>
      <c r="BI167" s="853"/>
      <c r="BJ167" s="853"/>
      <c r="BK167" s="854"/>
    </row>
    <row r="168" spans="1:63" ht="45" customHeight="1">
      <c r="A168" s="844"/>
      <c r="B168" s="815"/>
      <c r="C168" s="856"/>
      <c r="D168" s="856"/>
      <c r="E168" s="531"/>
      <c r="F168" s="531"/>
      <c r="G168" s="534"/>
      <c r="H168" s="531"/>
      <c r="I168" s="533"/>
      <c r="J168" s="531"/>
      <c r="K168" s="818" t="s">
        <v>167</v>
      </c>
      <c r="L168" s="846" t="s">
        <v>475</v>
      </c>
      <c r="M168" s="847"/>
      <c r="N168" s="847"/>
      <c r="O168" s="821"/>
      <c r="P168" s="848"/>
      <c r="Q168" s="534"/>
      <c r="R168" s="828"/>
      <c r="S168" s="857"/>
      <c r="T168" s="841" t="s">
        <v>615</v>
      </c>
      <c r="U168" s="841" t="s">
        <v>615</v>
      </c>
      <c r="V168" s="849"/>
      <c r="W168" s="849"/>
      <c r="X168" s="849"/>
      <c r="Y168" s="849"/>
      <c r="Z168" s="849"/>
      <c r="AA168" s="823"/>
      <c r="AB168" s="817"/>
      <c r="AC168" s="817"/>
      <c r="AD168" s="817"/>
      <c r="AE168" s="817"/>
      <c r="AF168" s="769"/>
      <c r="AG168" s="771"/>
      <c r="AH168" s="760"/>
      <c r="AI168" s="761"/>
      <c r="AJ168" s="760"/>
      <c r="AK168" s="762"/>
      <c r="AL168" s="762"/>
      <c r="AM168" s="762"/>
      <c r="AN168" s="709"/>
      <c r="AO168" s="693"/>
      <c r="AP168" s="772"/>
      <c r="AQ168" s="764"/>
      <c r="AR168" s="764"/>
      <c r="AS168" s="765"/>
      <c r="AT168" s="768"/>
      <c r="AU168" s="673"/>
      <c r="AV168" s="673"/>
      <c r="AW168" s="673"/>
      <c r="AX168" s="673"/>
      <c r="AY168" s="850"/>
      <c r="AZ168" s="850"/>
      <c r="BA168" s="850"/>
      <c r="BB168" s="850"/>
      <c r="BC168" s="850"/>
      <c r="BD168" s="850"/>
      <c r="BE168" s="850"/>
      <c r="BF168" s="851"/>
      <c r="BG168" s="852"/>
      <c r="BH168" s="853"/>
      <c r="BI168" s="853"/>
      <c r="BJ168" s="853"/>
      <c r="BK168" s="854"/>
    </row>
    <row r="169" spans="1:63" ht="45" customHeight="1">
      <c r="A169" s="844"/>
      <c r="B169" s="815"/>
      <c r="C169" s="856"/>
      <c r="D169" s="856"/>
      <c r="E169" s="531"/>
      <c r="F169" s="531"/>
      <c r="G169" s="533"/>
      <c r="H169" s="531"/>
      <c r="I169" s="533"/>
      <c r="J169" s="531"/>
      <c r="K169" s="818" t="s">
        <v>168</v>
      </c>
      <c r="L169" s="846" t="s">
        <v>475</v>
      </c>
      <c r="M169" s="847"/>
      <c r="N169" s="847"/>
      <c r="O169" s="821"/>
      <c r="P169" s="848"/>
      <c r="Q169" s="831" t="s">
        <v>615</v>
      </c>
      <c r="R169" s="1231" t="s">
        <v>615</v>
      </c>
      <c r="S169" s="832" t="s">
        <v>615</v>
      </c>
      <c r="T169" s="832" t="s">
        <v>615</v>
      </c>
      <c r="U169" s="832" t="s">
        <v>615</v>
      </c>
      <c r="V169" s="831" t="s">
        <v>615</v>
      </c>
      <c r="W169" s="831" t="s">
        <v>615</v>
      </c>
      <c r="X169" s="855"/>
      <c r="Y169" s="855"/>
      <c r="Z169" s="855"/>
      <c r="AA169" s="858"/>
      <c r="AB169" s="817"/>
      <c r="AC169" s="817"/>
      <c r="AD169" s="817"/>
      <c r="AE169" s="817"/>
      <c r="AF169" s="769"/>
      <c r="AG169" s="771"/>
      <c r="AH169" s="760"/>
      <c r="AI169" s="761"/>
      <c r="AJ169" s="760"/>
      <c r="AK169" s="762"/>
      <c r="AL169" s="762"/>
      <c r="AM169" s="762"/>
      <c r="AN169" s="709"/>
      <c r="AO169" s="693"/>
      <c r="AP169" s="772"/>
      <c r="AQ169" s="764"/>
      <c r="AR169" s="764"/>
      <c r="AS169" s="765"/>
      <c r="AT169" s="768"/>
      <c r="AU169" s="859"/>
      <c r="AV169" s="860"/>
      <c r="AW169" s="860"/>
      <c r="AX169" s="860"/>
      <c r="AY169" s="850"/>
      <c r="AZ169" s="850"/>
      <c r="BA169" s="850"/>
      <c r="BB169" s="850"/>
      <c r="BC169" s="850"/>
      <c r="BD169" s="850"/>
      <c r="BE169" s="850"/>
      <c r="BF169" s="851"/>
      <c r="BG169" s="852"/>
      <c r="BH169" s="853"/>
      <c r="BI169" s="853"/>
      <c r="BJ169" s="853"/>
      <c r="BK169" s="854"/>
    </row>
    <row r="170" spans="1:63" ht="45" customHeight="1">
      <c r="A170" s="844"/>
      <c r="B170" s="815"/>
      <c r="C170" s="856"/>
      <c r="D170" s="856"/>
      <c r="E170" s="531"/>
      <c r="F170" s="531"/>
      <c r="G170" s="533"/>
      <c r="H170" s="531"/>
      <c r="I170" s="533"/>
      <c r="J170" s="531"/>
      <c r="K170" s="818" t="s">
        <v>169</v>
      </c>
      <c r="L170" s="846" t="s">
        <v>475</v>
      </c>
      <c r="M170" s="847"/>
      <c r="N170" s="847"/>
      <c r="O170" s="821"/>
      <c r="P170" s="848"/>
      <c r="Q170" s="831"/>
      <c r="R170" s="1231"/>
      <c r="S170" s="832" t="s">
        <v>615</v>
      </c>
      <c r="T170" s="832" t="s">
        <v>615</v>
      </c>
      <c r="U170" s="832" t="s">
        <v>615</v>
      </c>
      <c r="V170" s="831"/>
      <c r="W170" s="831"/>
      <c r="X170" s="855"/>
      <c r="Y170" s="855"/>
      <c r="Z170" s="855"/>
      <c r="AA170" s="861"/>
      <c r="AB170" s="817"/>
      <c r="AC170" s="817"/>
      <c r="AD170" s="817"/>
      <c r="AE170" s="817"/>
      <c r="AF170" s="769"/>
      <c r="AG170" s="771"/>
      <c r="AH170" s="760"/>
      <c r="AI170" s="761"/>
      <c r="AJ170" s="760"/>
      <c r="AK170" s="762"/>
      <c r="AL170" s="762"/>
      <c r="AM170" s="762"/>
      <c r="AN170" s="709"/>
      <c r="AO170" s="693"/>
      <c r="AP170" s="772"/>
      <c r="AQ170" s="764"/>
      <c r="AR170" s="764"/>
      <c r="AS170" s="765"/>
      <c r="AT170" s="768"/>
      <c r="AU170" s="859"/>
      <c r="AV170" s="860"/>
      <c r="AW170" s="860"/>
      <c r="AX170" s="860"/>
      <c r="AY170" s="850"/>
      <c r="AZ170" s="850"/>
      <c r="BA170" s="850"/>
      <c r="BB170" s="850"/>
      <c r="BC170" s="850"/>
      <c r="BD170" s="850"/>
      <c r="BE170" s="850"/>
      <c r="BF170" s="851"/>
      <c r="BG170" s="852"/>
      <c r="BH170" s="853"/>
      <c r="BI170" s="853"/>
      <c r="BJ170" s="853"/>
      <c r="BK170" s="854"/>
    </row>
    <row r="171" spans="1:63" ht="45" customHeight="1">
      <c r="A171" s="844"/>
      <c r="B171" s="815"/>
      <c r="C171" s="856"/>
      <c r="D171" s="856"/>
      <c r="E171" s="531"/>
      <c r="F171" s="531"/>
      <c r="G171" s="533"/>
      <c r="H171" s="531"/>
      <c r="I171" s="533"/>
      <c r="J171" s="531"/>
      <c r="K171" s="818" t="s">
        <v>170</v>
      </c>
      <c r="L171" s="846" t="s">
        <v>475</v>
      </c>
      <c r="M171" s="847"/>
      <c r="N171" s="847"/>
      <c r="O171" s="821"/>
      <c r="P171" s="848"/>
      <c r="Q171" s="831"/>
      <c r="R171" s="1231"/>
      <c r="S171" s="832" t="s">
        <v>615</v>
      </c>
      <c r="T171" s="832" t="s">
        <v>615</v>
      </c>
      <c r="U171" s="832" t="s">
        <v>615</v>
      </c>
      <c r="V171" s="831"/>
      <c r="W171" s="831"/>
      <c r="X171" s="855"/>
      <c r="Y171" s="855"/>
      <c r="Z171" s="855"/>
      <c r="AA171" s="861"/>
      <c r="AB171" s="817"/>
      <c r="AC171" s="817"/>
      <c r="AD171" s="817"/>
      <c r="AE171" s="817"/>
      <c r="AF171" s="769"/>
      <c r="AG171" s="771"/>
      <c r="AH171" s="760"/>
      <c r="AI171" s="761"/>
      <c r="AJ171" s="760"/>
      <c r="AK171" s="762"/>
      <c r="AL171" s="762"/>
      <c r="AM171" s="762"/>
      <c r="AN171" s="709"/>
      <c r="AO171" s="693"/>
      <c r="AP171" s="772"/>
      <c r="AQ171" s="764"/>
      <c r="AR171" s="764"/>
      <c r="AS171" s="765"/>
      <c r="AT171" s="768"/>
      <c r="AU171" s="859"/>
      <c r="AV171" s="860"/>
      <c r="AW171" s="860"/>
      <c r="AX171" s="860"/>
      <c r="AY171" s="850"/>
      <c r="AZ171" s="850"/>
      <c r="BA171" s="850"/>
      <c r="BB171" s="850"/>
      <c r="BC171" s="850"/>
      <c r="BD171" s="850"/>
      <c r="BE171" s="850"/>
      <c r="BF171" s="851"/>
      <c r="BG171" s="852"/>
      <c r="BH171" s="853"/>
      <c r="BI171" s="853"/>
      <c r="BJ171" s="853"/>
      <c r="BK171" s="854"/>
    </row>
    <row r="172" spans="1:63" ht="45" customHeight="1">
      <c r="A172" s="844"/>
      <c r="B172" s="815"/>
      <c r="C172" s="856"/>
      <c r="D172" s="856"/>
      <c r="E172" s="531"/>
      <c r="F172" s="531"/>
      <c r="G172" s="533"/>
      <c r="H172" s="531"/>
      <c r="I172" s="533"/>
      <c r="J172" s="531"/>
      <c r="K172" s="818" t="s">
        <v>171</v>
      </c>
      <c r="L172" s="846" t="s">
        <v>475</v>
      </c>
      <c r="M172" s="847"/>
      <c r="N172" s="847"/>
      <c r="O172" s="821"/>
      <c r="P172" s="848"/>
      <c r="Q172" s="831"/>
      <c r="R172" s="1231"/>
      <c r="S172" s="832" t="s">
        <v>615</v>
      </c>
      <c r="T172" s="832" t="s">
        <v>615</v>
      </c>
      <c r="U172" s="832" t="s">
        <v>615</v>
      </c>
      <c r="V172" s="831"/>
      <c r="W172" s="831"/>
      <c r="X172" s="855"/>
      <c r="Y172" s="855"/>
      <c r="Z172" s="855"/>
      <c r="AA172" s="861"/>
      <c r="AB172" s="817"/>
      <c r="AC172" s="817"/>
      <c r="AD172" s="817"/>
      <c r="AE172" s="817"/>
      <c r="AF172" s="769"/>
      <c r="AG172" s="771"/>
      <c r="AH172" s="760"/>
      <c r="AI172" s="761"/>
      <c r="AJ172" s="760"/>
      <c r="AK172" s="762"/>
      <c r="AL172" s="762"/>
      <c r="AM172" s="762"/>
      <c r="AN172" s="709"/>
      <c r="AO172" s="693"/>
      <c r="AP172" s="772"/>
      <c r="AQ172" s="764"/>
      <c r="AR172" s="764"/>
      <c r="AS172" s="765"/>
      <c r="AT172" s="768"/>
      <c r="AU172" s="859"/>
      <c r="AV172" s="860"/>
      <c r="AW172" s="860"/>
      <c r="AX172" s="860"/>
      <c r="AY172" s="850"/>
      <c r="AZ172" s="850"/>
      <c r="BA172" s="850"/>
      <c r="BB172" s="850"/>
      <c r="BC172" s="850"/>
      <c r="BD172" s="850"/>
      <c r="BE172" s="850"/>
      <c r="BF172" s="851"/>
      <c r="BG172" s="852"/>
      <c r="BH172" s="853"/>
      <c r="BI172" s="853"/>
      <c r="BJ172" s="853"/>
      <c r="BK172" s="854"/>
    </row>
    <row r="173" spans="1:63" ht="45" customHeight="1">
      <c r="A173" s="844"/>
      <c r="B173" s="815"/>
      <c r="C173" s="856"/>
      <c r="D173" s="856"/>
      <c r="E173" s="531"/>
      <c r="F173" s="531"/>
      <c r="G173" s="533"/>
      <c r="H173" s="531"/>
      <c r="I173" s="533"/>
      <c r="J173" s="531"/>
      <c r="K173" s="818" t="s">
        <v>172</v>
      </c>
      <c r="L173" s="846" t="s">
        <v>485</v>
      </c>
      <c r="M173" s="847"/>
      <c r="N173" s="847"/>
      <c r="O173" s="821"/>
      <c r="P173" s="848"/>
      <c r="Q173" s="831"/>
      <c r="R173" s="1231"/>
      <c r="S173" s="832" t="s">
        <v>615</v>
      </c>
      <c r="T173" s="832" t="s">
        <v>615</v>
      </c>
      <c r="U173" s="832" t="s">
        <v>615</v>
      </c>
      <c r="V173" s="831"/>
      <c r="W173" s="831"/>
      <c r="X173" s="855"/>
      <c r="Y173" s="855"/>
      <c r="Z173" s="855"/>
      <c r="AA173" s="861"/>
      <c r="AB173" s="817"/>
      <c r="AC173" s="817"/>
      <c r="AD173" s="817"/>
      <c r="AE173" s="817"/>
      <c r="AF173" s="769"/>
      <c r="AG173" s="771"/>
      <c r="AH173" s="760"/>
      <c r="AI173" s="761"/>
      <c r="AJ173" s="760"/>
      <c r="AK173" s="762"/>
      <c r="AL173" s="762"/>
      <c r="AM173" s="762"/>
      <c r="AN173" s="709"/>
      <c r="AO173" s="693"/>
      <c r="AP173" s="772"/>
      <c r="AQ173" s="764"/>
      <c r="AR173" s="764"/>
      <c r="AS173" s="765"/>
      <c r="AT173" s="768"/>
      <c r="AU173" s="859"/>
      <c r="AV173" s="860"/>
      <c r="AW173" s="860"/>
      <c r="AX173" s="860"/>
      <c r="AY173" s="850"/>
      <c r="AZ173" s="850"/>
      <c r="BA173" s="850"/>
      <c r="BB173" s="850"/>
      <c r="BC173" s="850"/>
      <c r="BD173" s="850"/>
      <c r="BE173" s="850"/>
      <c r="BF173" s="851"/>
      <c r="BG173" s="852"/>
      <c r="BH173" s="853"/>
      <c r="BI173" s="853"/>
      <c r="BJ173" s="853"/>
      <c r="BK173" s="854"/>
    </row>
    <row r="174" spans="1:63" ht="45" customHeight="1">
      <c r="A174" s="844"/>
      <c r="B174" s="815"/>
      <c r="C174" s="856"/>
      <c r="D174" s="856"/>
      <c r="E174" s="531"/>
      <c r="F174" s="531"/>
      <c r="G174" s="533"/>
      <c r="H174" s="531"/>
      <c r="I174" s="533"/>
      <c r="J174" s="531"/>
      <c r="K174" s="818" t="s">
        <v>173</v>
      </c>
      <c r="L174" s="846" t="s">
        <v>485</v>
      </c>
      <c r="M174" s="847"/>
      <c r="N174" s="847"/>
      <c r="O174" s="821"/>
      <c r="P174" s="848"/>
      <c r="Q174" s="831"/>
      <c r="R174" s="1231"/>
      <c r="S174" s="832" t="s">
        <v>615</v>
      </c>
      <c r="T174" s="832" t="s">
        <v>615</v>
      </c>
      <c r="U174" s="832" t="s">
        <v>615</v>
      </c>
      <c r="V174" s="831"/>
      <c r="W174" s="831"/>
      <c r="X174" s="855"/>
      <c r="Y174" s="855"/>
      <c r="Z174" s="855"/>
      <c r="AA174" s="861"/>
      <c r="AB174" s="817"/>
      <c r="AC174" s="817"/>
      <c r="AD174" s="817"/>
      <c r="AE174" s="817"/>
      <c r="AF174" s="769"/>
      <c r="AG174" s="771"/>
      <c r="AH174" s="760"/>
      <c r="AI174" s="761"/>
      <c r="AJ174" s="760"/>
      <c r="AK174" s="762"/>
      <c r="AL174" s="762"/>
      <c r="AM174" s="762"/>
      <c r="AN174" s="709"/>
      <c r="AO174" s="693"/>
      <c r="AP174" s="772"/>
      <c r="AQ174" s="764"/>
      <c r="AR174" s="764"/>
      <c r="AS174" s="765"/>
      <c r="AT174" s="768"/>
      <c r="AU174" s="859"/>
      <c r="AV174" s="860"/>
      <c r="AW174" s="860"/>
      <c r="AX174" s="860"/>
      <c r="AY174" s="850"/>
      <c r="AZ174" s="850"/>
      <c r="BA174" s="850"/>
      <c r="BB174" s="850"/>
      <c r="BC174" s="850"/>
      <c r="BD174" s="850"/>
      <c r="BE174" s="850"/>
      <c r="BF174" s="851"/>
      <c r="BG174" s="852"/>
      <c r="BH174" s="853"/>
      <c r="BI174" s="853"/>
      <c r="BJ174" s="853"/>
      <c r="BK174" s="854"/>
    </row>
    <row r="175" spans="1:63" ht="45" customHeight="1">
      <c r="A175" s="844"/>
      <c r="B175" s="815"/>
      <c r="C175" s="856"/>
      <c r="D175" s="856"/>
      <c r="E175" s="531"/>
      <c r="F175" s="531"/>
      <c r="G175" s="533"/>
      <c r="H175" s="531"/>
      <c r="I175" s="533"/>
      <c r="J175" s="531"/>
      <c r="K175" s="818" t="s">
        <v>174</v>
      </c>
      <c r="L175" s="846" t="s">
        <v>485</v>
      </c>
      <c r="M175" s="847"/>
      <c r="N175" s="847"/>
      <c r="O175" s="821"/>
      <c r="P175" s="848"/>
      <c r="Q175" s="831"/>
      <c r="R175" s="1231"/>
      <c r="S175" s="832" t="s">
        <v>615</v>
      </c>
      <c r="T175" s="832" t="s">
        <v>615</v>
      </c>
      <c r="U175" s="832" t="s">
        <v>615</v>
      </c>
      <c r="V175" s="831"/>
      <c r="W175" s="831"/>
      <c r="X175" s="855"/>
      <c r="Y175" s="855"/>
      <c r="Z175" s="855"/>
      <c r="AA175" s="861"/>
      <c r="AB175" s="817"/>
      <c r="AC175" s="817"/>
      <c r="AD175" s="817"/>
      <c r="AE175" s="817"/>
      <c r="AF175" s="769"/>
      <c r="AG175" s="771"/>
      <c r="AH175" s="760"/>
      <c r="AI175" s="761"/>
      <c r="AJ175" s="760"/>
      <c r="AK175" s="762"/>
      <c r="AL175" s="762"/>
      <c r="AM175" s="762"/>
      <c r="AN175" s="709"/>
      <c r="AO175" s="693"/>
      <c r="AP175" s="772"/>
      <c r="AQ175" s="764"/>
      <c r="AR175" s="764"/>
      <c r="AS175" s="765"/>
      <c r="AT175" s="768"/>
      <c r="AU175" s="859"/>
      <c r="AV175" s="860"/>
      <c r="AW175" s="860"/>
      <c r="AX175" s="860"/>
      <c r="AY175" s="850"/>
      <c r="AZ175" s="850"/>
      <c r="BA175" s="850"/>
      <c r="BB175" s="850"/>
      <c r="BC175" s="850"/>
      <c r="BD175" s="850"/>
      <c r="BE175" s="850"/>
      <c r="BF175" s="851"/>
      <c r="BG175" s="852"/>
      <c r="BH175" s="853"/>
      <c r="BI175" s="853"/>
      <c r="BJ175" s="853"/>
      <c r="BK175" s="854"/>
    </row>
    <row r="176" spans="1:63" ht="45" customHeight="1" thickBot="1">
      <c r="A176" s="862"/>
      <c r="B176" s="834"/>
      <c r="C176" s="863"/>
      <c r="D176" s="863"/>
      <c r="E176" s="532"/>
      <c r="F176" s="532"/>
      <c r="G176" s="534"/>
      <c r="H176" s="532"/>
      <c r="I176" s="539"/>
      <c r="J176" s="532"/>
      <c r="K176" s="818" t="s">
        <v>175</v>
      </c>
      <c r="L176" s="846" t="s">
        <v>485</v>
      </c>
      <c r="M176" s="864"/>
      <c r="N176" s="864"/>
      <c r="O176" s="838"/>
      <c r="P176" s="865"/>
      <c r="Q176" s="840"/>
      <c r="R176" s="1232"/>
      <c r="S176" s="841" t="s">
        <v>615</v>
      </c>
      <c r="T176" s="841" t="s">
        <v>615</v>
      </c>
      <c r="U176" s="841" t="s">
        <v>615</v>
      </c>
      <c r="V176" s="866"/>
      <c r="W176" s="866"/>
      <c r="X176" s="857"/>
      <c r="Y176" s="857"/>
      <c r="Z176" s="857"/>
      <c r="AA176" s="861"/>
      <c r="AB176" s="836"/>
      <c r="AC176" s="836"/>
      <c r="AD176" s="836"/>
      <c r="AE176" s="836"/>
      <c r="AF176" s="663"/>
      <c r="AG176" s="776"/>
      <c r="AH176" s="760"/>
      <c r="AI176" s="761"/>
      <c r="AJ176" s="760"/>
      <c r="AK176" s="762"/>
      <c r="AL176" s="762"/>
      <c r="AM176" s="762"/>
      <c r="AN176" s="709"/>
      <c r="AO176" s="693"/>
      <c r="AP176" s="777"/>
      <c r="AQ176" s="764"/>
      <c r="AR176" s="764"/>
      <c r="AS176" s="765"/>
      <c r="AT176" s="774"/>
      <c r="AU176" s="859"/>
      <c r="AV176" s="860"/>
      <c r="AW176" s="860"/>
      <c r="AX176" s="860"/>
      <c r="AY176" s="850"/>
      <c r="AZ176" s="850"/>
      <c r="BA176" s="850"/>
      <c r="BB176" s="850"/>
      <c r="BC176" s="850"/>
      <c r="BD176" s="850"/>
      <c r="BE176" s="850"/>
      <c r="BF176" s="851"/>
      <c r="BG176" s="852"/>
      <c r="BH176" s="853"/>
      <c r="BI176" s="853"/>
      <c r="BJ176" s="853"/>
      <c r="BK176" s="854"/>
    </row>
    <row r="177" spans="1:63" ht="46.5" customHeight="1">
      <c r="A177" s="814">
        <v>10</v>
      </c>
      <c r="B177" s="815" t="s">
        <v>599</v>
      </c>
      <c r="C177" s="856" t="s">
        <v>628</v>
      </c>
      <c r="D177" s="856" t="s">
        <v>629</v>
      </c>
      <c r="E177" s="531" t="s">
        <v>357</v>
      </c>
      <c r="F177" s="531" t="s">
        <v>126</v>
      </c>
      <c r="G177" s="533" t="s">
        <v>630</v>
      </c>
      <c r="H177" s="531" t="s">
        <v>631</v>
      </c>
      <c r="I177" s="531" t="s">
        <v>474</v>
      </c>
      <c r="J177" s="531" t="s">
        <v>129</v>
      </c>
      <c r="K177" s="818" t="s">
        <v>130</v>
      </c>
      <c r="L177" s="819" t="s">
        <v>475</v>
      </c>
      <c r="M177" s="820">
        <v>10</v>
      </c>
      <c r="N177" s="820" t="s">
        <v>632</v>
      </c>
      <c r="O177" s="867" t="s">
        <v>633</v>
      </c>
      <c r="P177" s="822" t="s">
        <v>476</v>
      </c>
      <c r="Q177" s="533" t="s">
        <v>634</v>
      </c>
      <c r="R177" s="868" t="s">
        <v>133</v>
      </c>
      <c r="S177" s="702" t="s">
        <v>134</v>
      </c>
      <c r="T177" s="703" t="s">
        <v>135</v>
      </c>
      <c r="U177" s="702">
        <f>+IFERROR(VLOOKUP(T177,[3]DATOS!$E$2:$F$17,2,FALSE),"")</f>
        <v>15</v>
      </c>
      <c r="V177" s="868">
        <v>100</v>
      </c>
      <c r="W177" s="868" t="s">
        <v>136</v>
      </c>
      <c r="X177" s="868" t="s">
        <v>136</v>
      </c>
      <c r="Y177" s="868" t="s">
        <v>136</v>
      </c>
      <c r="Z177" s="868">
        <v>100</v>
      </c>
      <c r="AA177" s="868">
        <v>100</v>
      </c>
      <c r="AB177" s="868" t="s">
        <v>21</v>
      </c>
      <c r="AC177" s="849">
        <v>0</v>
      </c>
      <c r="AD177" s="849">
        <v>7</v>
      </c>
      <c r="AE177" s="849">
        <v>5</v>
      </c>
      <c r="AF177" s="868" t="s">
        <v>608</v>
      </c>
      <c r="AG177" s="868" t="s">
        <v>635</v>
      </c>
      <c r="AH177" s="760" t="s">
        <v>136</v>
      </c>
      <c r="AI177" s="761" t="s">
        <v>140</v>
      </c>
      <c r="AJ177" s="760" t="s">
        <v>141</v>
      </c>
      <c r="AK177" s="762" t="str">
        <f>IF(AND(OR(AJ177="Directamente",AJ177="Indirectamente",AJ177="No Disminuye"),(AH177="Fuerte"),(AI177="Directamente"),(OR(J177="Rara vez",J177="Improbable",J177="Posible"))),"Rara vez",IF(AND(OR(AJ177="Directamente",AJ177="Indirectamente",AJ177="No Disminuye"),(AH177="Fuerte"),(AI177="Directamente"),(J177="Probable")),"Improbable",IF(AND(OR(AJ177="Directamente",AJ177="Indirectamente",AJ177="No Disminuye"),(AH177="Fuerte"),(AI177="Directamente"),(J177="Casi Seguro")),"Posible",IF(AND(AJ177="Directamente",AI177="No disminuye",AH177="Fuerte"),J177,IF(AND(OR(AJ177="Directamente",AJ177="Indirectamente",AJ177="No Disminuye"),AH177="Moderado",AI177="Directamente",(OR(J177="Rara vez",J177="Improbable"))),"Rara vez",IF(AND(OR(AJ177="Directamente",AJ177="Indirectamente",AJ177="No Disminuye"),(AH177="Moderado"),(AI177="Directamente"),(J177="Posible")),"Improbable",IF(AND(OR(AJ177="Directamente",AJ177="Indirectamente",AJ177="No Disminuye"),(AH177="Moderado"),(AI177="Directamente"),(J177="Probable")),"Posible",IF(AND(OR(AJ177="Directamente",AJ177="Indirectamente",AJ177="No Disminuye"),(AH177="Moderado"),(AI177="Directamente"),(J177="Casi Seguro")),"Probable",IF(AND(AJ177="Directamente",AI177="No disminuye",AH177="Moderado"),J177,IF(AH177="Débil",J177," ESTA COMBINACION NO ESTÁ CONTEMPLADA EN LA METODOLOGÍA "))))))))))</f>
        <v>Rara vez</v>
      </c>
      <c r="AL177" s="762" t="str">
        <f>IF(AND(OR(AJ177="Directamente",AJ177="Indirectamente",AJ177="No Disminuye"),AH177="Moderado",AI177="Directamente",(OR(J177="Raro",J177="Improbable"))),"Raro",IF(AND(OR(AJ177="Directamente",AJ177="Indirectamente",AJ177="No Disminuye"),(AH177="Moderado"),(AI177="Directamente"),(J177="Posible")),"Improbable",IF(AND(OR(AJ177="Directamente",AJ177="Indirectamente",AJ177="No Disminuye"),(AH177="Moderado"),(AI177="Directamente"),(J177="Probable")),"Posible",IF(AND(OR(AJ177="Directamente",AJ177="Indirectamente",AJ177="No Disminuye"),(AH177="Moderado"),(AI177="Directamente"),(J177="Casi Seguro")),"Probable",IF(AND(AJ177="Directamente",AI177="No disminuye",AH177="Moderado"),J177," ")))))</f>
        <v xml:space="preserve"> </v>
      </c>
      <c r="AM177" s="762" t="str">
        <f>N177</f>
        <v>Mayor</v>
      </c>
      <c r="AN177" s="709" t="str">
        <f>IF(AND(EXACT(AK177,"Rara vez"),(EXACT(AM177,"Moderado"))),"Moderado",IF(AND(EXACT(AK177,"Rara vez"),(EXACT(AM177,"Mayor"))),"Alto",IF(AND(EXACT(AK177,"Rara vez"),(EXACT(AM177,"Catastrófico"))),"Extremo",IF(AND(EXACT(AK177,"Improbable"),(EXACT(AM177,"Moderado"))),"Moderado",IF(AND(EXACT(AK177,"Improbable"),(EXACT(AM177,"Mayor"))),"Alto",IF(AND(EXACT(AK177,"Improbable"),(EXACT(AM177,"Catastrófico"))),"Extremo",IF(AND(EXACT(AK177,"Posible"),(EXACT(AM177,"Moderado"))),"Alto",IF(AND(EXACT(AK177,"Posible"),(EXACT(AM177,"Mayor"))),"Extremo",IF(AND(EXACT(AK177,"Posible"),(EXACT(AM177,"Catastrófico"))),"Extremo",IF(AND(EXACT(AK177,"Probable"),(EXACT(AM177,"Moderado"))),"Alto",IF(AND(EXACT(AK177,"Probable"),(EXACT(AM177,"Mayor"))),"Extremo",IF(AND(EXACT(AK177,"Probable"),(EXACT(AM177,"Catastrófico"))),"Extremo",IF(AND(EXACT(AK177,"Casi Seguro"),(EXACT(AM177,"Moderado"))),"Extremo",IF(AND(EXACT(AK177,"Casi Seguro"),(EXACT(AM177,"Mayor"))),"Extremo",IF(AND(EXACT(AK177,"Casi Seguro"),(EXACT(AM177,"Catastrófico"))),"Extremo","")))))))))))))))</f>
        <v>Alto</v>
      </c>
      <c r="AO177" s="693" t="s">
        <v>476</v>
      </c>
      <c r="AP177" s="763" t="s">
        <v>636</v>
      </c>
      <c r="AQ177" s="764">
        <v>44927</v>
      </c>
      <c r="AR177" s="764">
        <v>45291</v>
      </c>
      <c r="AS177" s="765" t="s">
        <v>611</v>
      </c>
      <c r="AT177" s="766" t="s">
        <v>637</v>
      </c>
      <c r="AU177" s="682"/>
      <c r="AV177" s="682"/>
      <c r="AW177" s="682"/>
      <c r="AX177" s="682"/>
      <c r="AY177" s="683"/>
      <c r="AZ177" s="683"/>
      <c r="BA177" s="683"/>
      <c r="BB177" s="683"/>
      <c r="BC177" s="683"/>
      <c r="BD177" s="683"/>
      <c r="BE177" s="683"/>
      <c r="BF177" s="684"/>
      <c r="BG177" s="685"/>
      <c r="BH177" s="686"/>
      <c r="BI177" s="686"/>
      <c r="BJ177" s="686"/>
      <c r="BK177" s="687"/>
    </row>
    <row r="178" spans="1:63" ht="30" customHeight="1">
      <c r="A178" s="814"/>
      <c r="B178" s="815"/>
      <c r="C178" s="856"/>
      <c r="D178" s="856"/>
      <c r="E178" s="531"/>
      <c r="F178" s="531"/>
      <c r="G178" s="533"/>
      <c r="H178" s="531"/>
      <c r="I178" s="531"/>
      <c r="J178" s="531"/>
      <c r="K178" s="818" t="s">
        <v>145</v>
      </c>
      <c r="L178" s="819" t="s">
        <v>475</v>
      </c>
      <c r="M178" s="820"/>
      <c r="N178" s="820"/>
      <c r="O178" s="869"/>
      <c r="P178" s="822"/>
      <c r="Q178" s="533"/>
      <c r="R178" s="868"/>
      <c r="S178" s="702" t="s">
        <v>146</v>
      </c>
      <c r="T178" s="703" t="s">
        <v>147</v>
      </c>
      <c r="U178" s="702">
        <f>+IFERROR(VLOOKUP(T178,[3]DATOS!$E$2:$F$17,2,FALSE),"")</f>
        <v>15</v>
      </c>
      <c r="V178" s="868"/>
      <c r="W178" s="868"/>
      <c r="X178" s="868"/>
      <c r="Y178" s="868"/>
      <c r="Z178" s="868"/>
      <c r="AA178" s="868"/>
      <c r="AB178" s="868"/>
      <c r="AC178" s="849"/>
      <c r="AD178" s="849"/>
      <c r="AE178" s="849"/>
      <c r="AF178" s="868"/>
      <c r="AG178" s="868"/>
      <c r="AH178" s="760"/>
      <c r="AI178" s="761"/>
      <c r="AJ178" s="760"/>
      <c r="AK178" s="762"/>
      <c r="AL178" s="762"/>
      <c r="AM178" s="762"/>
      <c r="AN178" s="709"/>
      <c r="AO178" s="693"/>
      <c r="AP178" s="772"/>
      <c r="AQ178" s="764"/>
      <c r="AR178" s="764"/>
      <c r="AS178" s="765"/>
      <c r="AT178" s="766"/>
      <c r="AU178" s="712"/>
      <c r="AV178" s="712"/>
      <c r="AW178" s="712"/>
      <c r="AX178" s="712"/>
      <c r="AY178" s="713"/>
      <c r="AZ178" s="713"/>
      <c r="BA178" s="713"/>
      <c r="BB178" s="713"/>
      <c r="BC178" s="713"/>
      <c r="BD178" s="713"/>
      <c r="BE178" s="713"/>
      <c r="BF178" s="714"/>
      <c r="BG178" s="715"/>
      <c r="BH178" s="716"/>
      <c r="BI178" s="716"/>
      <c r="BJ178" s="716"/>
      <c r="BK178" s="717"/>
    </row>
    <row r="179" spans="1:63" ht="30" customHeight="1">
      <c r="A179" s="814"/>
      <c r="B179" s="815"/>
      <c r="C179" s="856"/>
      <c r="D179" s="856"/>
      <c r="E179" s="531"/>
      <c r="F179" s="531"/>
      <c r="G179" s="533"/>
      <c r="H179" s="531"/>
      <c r="I179" s="531"/>
      <c r="J179" s="531"/>
      <c r="K179" s="818" t="s">
        <v>148</v>
      </c>
      <c r="L179" s="819" t="s">
        <v>475</v>
      </c>
      <c r="M179" s="820"/>
      <c r="N179" s="820"/>
      <c r="O179" s="869"/>
      <c r="P179" s="822"/>
      <c r="Q179" s="533"/>
      <c r="R179" s="868"/>
      <c r="S179" s="702" t="s">
        <v>149</v>
      </c>
      <c r="T179" s="703" t="s">
        <v>150</v>
      </c>
      <c r="U179" s="702">
        <f>+IFERROR(VLOOKUP(T179,[3]DATOS!$E$2:$F$17,2,FALSE),"")</f>
        <v>15</v>
      </c>
      <c r="V179" s="868"/>
      <c r="W179" s="868"/>
      <c r="X179" s="868"/>
      <c r="Y179" s="868"/>
      <c r="Z179" s="868"/>
      <c r="AA179" s="868"/>
      <c r="AB179" s="868"/>
      <c r="AC179" s="849"/>
      <c r="AD179" s="849"/>
      <c r="AE179" s="849"/>
      <c r="AF179" s="868"/>
      <c r="AG179" s="868"/>
      <c r="AH179" s="760"/>
      <c r="AI179" s="761"/>
      <c r="AJ179" s="760"/>
      <c r="AK179" s="762"/>
      <c r="AL179" s="762"/>
      <c r="AM179" s="762"/>
      <c r="AN179" s="709"/>
      <c r="AO179" s="693"/>
      <c r="AP179" s="772"/>
      <c r="AQ179" s="764"/>
      <c r="AR179" s="764"/>
      <c r="AS179" s="765"/>
      <c r="AT179" s="766"/>
      <c r="AU179" s="712"/>
      <c r="AV179" s="712"/>
      <c r="AW179" s="712"/>
      <c r="AX179" s="712"/>
      <c r="AY179" s="713"/>
      <c r="AZ179" s="713"/>
      <c r="BA179" s="713"/>
      <c r="BB179" s="713"/>
      <c r="BC179" s="713"/>
      <c r="BD179" s="713"/>
      <c r="BE179" s="713"/>
      <c r="BF179" s="714"/>
      <c r="BG179" s="715"/>
      <c r="BH179" s="716"/>
      <c r="BI179" s="716"/>
      <c r="BJ179" s="716"/>
      <c r="BK179" s="717"/>
    </row>
    <row r="180" spans="1:63" ht="30" customHeight="1">
      <c r="A180" s="814"/>
      <c r="B180" s="815"/>
      <c r="C180" s="856"/>
      <c r="D180" s="856"/>
      <c r="E180" s="531"/>
      <c r="F180" s="531"/>
      <c r="G180" s="533"/>
      <c r="H180" s="531"/>
      <c r="I180" s="531"/>
      <c r="J180" s="531"/>
      <c r="K180" s="818" t="s">
        <v>151</v>
      </c>
      <c r="L180" s="819" t="s">
        <v>485</v>
      </c>
      <c r="M180" s="820"/>
      <c r="N180" s="820"/>
      <c r="O180" s="869"/>
      <c r="P180" s="822"/>
      <c r="Q180" s="533"/>
      <c r="R180" s="868"/>
      <c r="S180" s="702" t="s">
        <v>153</v>
      </c>
      <c r="T180" s="703" t="s">
        <v>598</v>
      </c>
      <c r="U180" s="702">
        <f>+IFERROR(VLOOKUP(T180,[3]DATOS!$E$2:$F$17,2,FALSE),"")</f>
        <v>10</v>
      </c>
      <c r="V180" s="868"/>
      <c r="W180" s="868"/>
      <c r="X180" s="868"/>
      <c r="Y180" s="868"/>
      <c r="Z180" s="868"/>
      <c r="AA180" s="868"/>
      <c r="AB180" s="868"/>
      <c r="AC180" s="849"/>
      <c r="AD180" s="849"/>
      <c r="AE180" s="849"/>
      <c r="AF180" s="868"/>
      <c r="AG180" s="868"/>
      <c r="AH180" s="760"/>
      <c r="AI180" s="761"/>
      <c r="AJ180" s="760"/>
      <c r="AK180" s="762"/>
      <c r="AL180" s="762"/>
      <c r="AM180" s="762"/>
      <c r="AN180" s="709"/>
      <c r="AO180" s="693"/>
      <c r="AP180" s="772"/>
      <c r="AQ180" s="764"/>
      <c r="AR180" s="764"/>
      <c r="AS180" s="765"/>
      <c r="AT180" s="766"/>
      <c r="AU180" s="712"/>
      <c r="AV180" s="712"/>
      <c r="AW180" s="712"/>
      <c r="AX180" s="712"/>
      <c r="AY180" s="713"/>
      <c r="AZ180" s="713"/>
      <c r="BA180" s="713"/>
      <c r="BB180" s="713"/>
      <c r="BC180" s="713"/>
      <c r="BD180" s="713"/>
      <c r="BE180" s="713"/>
      <c r="BF180" s="714"/>
      <c r="BG180" s="715"/>
      <c r="BH180" s="716"/>
      <c r="BI180" s="716"/>
      <c r="BJ180" s="716"/>
      <c r="BK180" s="717"/>
    </row>
    <row r="181" spans="1:63" ht="30" customHeight="1">
      <c r="A181" s="814"/>
      <c r="B181" s="815"/>
      <c r="C181" s="856"/>
      <c r="D181" s="856"/>
      <c r="E181" s="531"/>
      <c r="F181" s="531"/>
      <c r="G181" s="533"/>
      <c r="H181" s="531"/>
      <c r="I181" s="531"/>
      <c r="J181" s="531"/>
      <c r="K181" s="818" t="s">
        <v>155</v>
      </c>
      <c r="L181" s="819" t="s">
        <v>475</v>
      </c>
      <c r="M181" s="820"/>
      <c r="N181" s="820"/>
      <c r="O181" s="869"/>
      <c r="P181" s="822"/>
      <c r="Q181" s="533"/>
      <c r="R181" s="868"/>
      <c r="S181" s="702" t="s">
        <v>156</v>
      </c>
      <c r="T181" s="703" t="s">
        <v>157</v>
      </c>
      <c r="U181" s="702">
        <f>+IFERROR(VLOOKUP(T181,[3]DATOS!$E$2:$F$17,2,FALSE),"")</f>
        <v>15</v>
      </c>
      <c r="V181" s="868"/>
      <c r="W181" s="868"/>
      <c r="X181" s="868"/>
      <c r="Y181" s="868"/>
      <c r="Z181" s="868"/>
      <c r="AA181" s="868"/>
      <c r="AB181" s="868"/>
      <c r="AC181" s="849"/>
      <c r="AD181" s="849"/>
      <c r="AE181" s="849"/>
      <c r="AF181" s="868"/>
      <c r="AG181" s="868"/>
      <c r="AH181" s="760"/>
      <c r="AI181" s="761"/>
      <c r="AJ181" s="760"/>
      <c r="AK181" s="762"/>
      <c r="AL181" s="762"/>
      <c r="AM181" s="762"/>
      <c r="AN181" s="709"/>
      <c r="AO181" s="693"/>
      <c r="AP181" s="772"/>
      <c r="AQ181" s="764"/>
      <c r="AR181" s="764"/>
      <c r="AS181" s="765"/>
      <c r="AT181" s="766"/>
      <c r="AU181" s="712"/>
      <c r="AV181" s="712"/>
      <c r="AW181" s="712"/>
      <c r="AX181" s="712"/>
      <c r="AY181" s="713"/>
      <c r="AZ181" s="713"/>
      <c r="BA181" s="713"/>
      <c r="BB181" s="713"/>
      <c r="BC181" s="713"/>
      <c r="BD181" s="713"/>
      <c r="BE181" s="713"/>
      <c r="BF181" s="714"/>
      <c r="BG181" s="715"/>
      <c r="BH181" s="716"/>
      <c r="BI181" s="716"/>
      <c r="BJ181" s="716"/>
      <c r="BK181" s="717"/>
    </row>
    <row r="182" spans="1:63" ht="30" customHeight="1">
      <c r="A182" s="814"/>
      <c r="B182" s="815"/>
      <c r="C182" s="856"/>
      <c r="D182" s="856"/>
      <c r="E182" s="531"/>
      <c r="F182" s="531"/>
      <c r="G182" s="533"/>
      <c r="H182" s="531"/>
      <c r="I182" s="531"/>
      <c r="J182" s="531"/>
      <c r="K182" s="818" t="s">
        <v>158</v>
      </c>
      <c r="L182" s="819" t="s">
        <v>475</v>
      </c>
      <c r="M182" s="820"/>
      <c r="N182" s="820"/>
      <c r="O182" s="869"/>
      <c r="P182" s="822"/>
      <c r="Q182" s="533"/>
      <c r="R182" s="868"/>
      <c r="S182" s="702" t="s">
        <v>159</v>
      </c>
      <c r="T182" s="703" t="s">
        <v>160</v>
      </c>
      <c r="U182" s="702">
        <f>+IFERROR(VLOOKUP(T182,[3]DATOS!$E$2:$F$17,2,FALSE),"")</f>
        <v>15</v>
      </c>
      <c r="V182" s="868"/>
      <c r="W182" s="868"/>
      <c r="X182" s="868"/>
      <c r="Y182" s="868"/>
      <c r="Z182" s="868"/>
      <c r="AA182" s="868"/>
      <c r="AB182" s="868"/>
      <c r="AC182" s="849"/>
      <c r="AD182" s="849"/>
      <c r="AE182" s="849"/>
      <c r="AF182" s="868"/>
      <c r="AG182" s="868"/>
      <c r="AH182" s="760"/>
      <c r="AI182" s="761"/>
      <c r="AJ182" s="760"/>
      <c r="AK182" s="762"/>
      <c r="AL182" s="762"/>
      <c r="AM182" s="762"/>
      <c r="AN182" s="709"/>
      <c r="AO182" s="693"/>
      <c r="AP182" s="772"/>
      <c r="AQ182" s="764"/>
      <c r="AR182" s="764"/>
      <c r="AS182" s="765"/>
      <c r="AT182" s="766"/>
      <c r="AU182" s="712"/>
      <c r="AV182" s="712"/>
      <c r="AW182" s="712"/>
      <c r="AX182" s="712"/>
      <c r="AY182" s="713"/>
      <c r="AZ182" s="713"/>
      <c r="BA182" s="713"/>
      <c r="BB182" s="713"/>
      <c r="BC182" s="713"/>
      <c r="BD182" s="713"/>
      <c r="BE182" s="713"/>
      <c r="BF182" s="714"/>
      <c r="BG182" s="715"/>
      <c r="BH182" s="716"/>
      <c r="BI182" s="716"/>
      <c r="BJ182" s="716"/>
      <c r="BK182" s="717"/>
    </row>
    <row r="183" spans="1:63" ht="30" customHeight="1">
      <c r="A183" s="814"/>
      <c r="B183" s="815"/>
      <c r="C183" s="856"/>
      <c r="D183" s="856"/>
      <c r="E183" s="531"/>
      <c r="F183" s="531"/>
      <c r="G183" s="533"/>
      <c r="H183" s="531"/>
      <c r="I183" s="531"/>
      <c r="J183" s="531"/>
      <c r="K183" s="818" t="s">
        <v>161</v>
      </c>
      <c r="L183" s="819" t="s">
        <v>485</v>
      </c>
      <c r="M183" s="820"/>
      <c r="N183" s="820"/>
      <c r="O183" s="869"/>
      <c r="P183" s="822"/>
      <c r="Q183" s="533"/>
      <c r="R183" s="868"/>
      <c r="S183" s="702" t="s">
        <v>162</v>
      </c>
      <c r="T183" s="703" t="s">
        <v>163</v>
      </c>
      <c r="U183" s="702">
        <f>+IFERROR(VLOOKUP(T183,[3]DATOS!$E$2:$F$17,2,FALSE),"")</f>
        <v>10</v>
      </c>
      <c r="V183" s="868"/>
      <c r="W183" s="868"/>
      <c r="X183" s="868"/>
      <c r="Y183" s="868"/>
      <c r="Z183" s="868"/>
      <c r="AA183" s="868"/>
      <c r="AB183" s="868"/>
      <c r="AC183" s="849"/>
      <c r="AD183" s="849"/>
      <c r="AE183" s="849"/>
      <c r="AF183" s="868"/>
      <c r="AG183" s="868"/>
      <c r="AH183" s="760"/>
      <c r="AI183" s="761"/>
      <c r="AJ183" s="760"/>
      <c r="AK183" s="762"/>
      <c r="AL183" s="762"/>
      <c r="AM183" s="762"/>
      <c r="AN183" s="709"/>
      <c r="AO183" s="693"/>
      <c r="AP183" s="772"/>
      <c r="AQ183" s="764"/>
      <c r="AR183" s="764"/>
      <c r="AS183" s="765"/>
      <c r="AT183" s="766"/>
      <c r="AU183" s="712"/>
      <c r="AV183" s="712"/>
      <c r="AW183" s="712"/>
      <c r="AX183" s="712"/>
      <c r="AY183" s="713"/>
      <c r="AZ183" s="713"/>
      <c r="BA183" s="713"/>
      <c r="BB183" s="713"/>
      <c r="BC183" s="713"/>
      <c r="BD183" s="713"/>
      <c r="BE183" s="713"/>
      <c r="BF183" s="714"/>
      <c r="BG183" s="715"/>
      <c r="BH183" s="716"/>
      <c r="BI183" s="716"/>
      <c r="BJ183" s="716"/>
      <c r="BK183" s="717"/>
    </row>
    <row r="184" spans="1:63" ht="72" customHeight="1">
      <c r="A184" s="814"/>
      <c r="B184" s="815"/>
      <c r="C184" s="856"/>
      <c r="D184" s="856"/>
      <c r="E184" s="531"/>
      <c r="F184" s="531"/>
      <c r="G184" s="533"/>
      <c r="H184" s="531"/>
      <c r="I184" s="531"/>
      <c r="J184" s="531"/>
      <c r="K184" s="818" t="s">
        <v>164</v>
      </c>
      <c r="L184" s="819" t="s">
        <v>485</v>
      </c>
      <c r="M184" s="820"/>
      <c r="N184" s="820"/>
      <c r="O184" s="869"/>
      <c r="P184" s="822"/>
      <c r="Q184" s="533"/>
      <c r="R184" s="868"/>
      <c r="S184" s="832" t="s">
        <v>615</v>
      </c>
      <c r="T184" s="832" t="s">
        <v>615</v>
      </c>
      <c r="U184" s="832" t="s">
        <v>615</v>
      </c>
      <c r="V184" s="868"/>
      <c r="W184" s="868"/>
      <c r="X184" s="868"/>
      <c r="Y184" s="868"/>
      <c r="Z184" s="868"/>
      <c r="AA184" s="868"/>
      <c r="AB184" s="868"/>
      <c r="AC184" s="849"/>
      <c r="AD184" s="849"/>
      <c r="AE184" s="849"/>
      <c r="AF184" s="868"/>
      <c r="AG184" s="868"/>
      <c r="AH184" s="760"/>
      <c r="AI184" s="761"/>
      <c r="AJ184" s="760"/>
      <c r="AK184" s="762"/>
      <c r="AL184" s="762"/>
      <c r="AM184" s="762"/>
      <c r="AN184" s="709"/>
      <c r="AO184" s="693"/>
      <c r="AP184" s="772"/>
      <c r="AQ184" s="764"/>
      <c r="AR184" s="764"/>
      <c r="AS184" s="765"/>
      <c r="AT184" s="766"/>
      <c r="AU184" s="712"/>
      <c r="AV184" s="712"/>
      <c r="AW184" s="712"/>
      <c r="AX184" s="712"/>
      <c r="AY184" s="660"/>
      <c r="AZ184" s="660"/>
      <c r="BA184" s="660"/>
      <c r="BB184" s="660"/>
      <c r="BC184" s="660"/>
      <c r="BD184" s="660"/>
      <c r="BE184" s="660"/>
      <c r="BF184" s="722"/>
      <c r="BG184" s="723"/>
      <c r="BH184" s="724"/>
      <c r="BI184" s="724"/>
      <c r="BJ184" s="724"/>
      <c r="BK184" s="725"/>
    </row>
    <row r="185" spans="1:63" ht="45" customHeight="1">
      <c r="A185" s="814"/>
      <c r="B185" s="815"/>
      <c r="C185" s="863"/>
      <c r="D185" s="863"/>
      <c r="E185" s="531"/>
      <c r="F185" s="531"/>
      <c r="G185" s="533"/>
      <c r="H185" s="531"/>
      <c r="I185" s="531"/>
      <c r="J185" s="531"/>
      <c r="K185" s="818" t="s">
        <v>165</v>
      </c>
      <c r="L185" s="819" t="s">
        <v>485</v>
      </c>
      <c r="M185" s="820"/>
      <c r="N185" s="820"/>
      <c r="O185" s="869"/>
      <c r="P185" s="822"/>
      <c r="Q185" s="533"/>
      <c r="R185" s="868"/>
      <c r="S185" s="832" t="s">
        <v>615</v>
      </c>
      <c r="T185" s="832" t="s">
        <v>615</v>
      </c>
      <c r="U185" s="832" t="s">
        <v>615</v>
      </c>
      <c r="V185" s="868"/>
      <c r="W185" s="868"/>
      <c r="X185" s="868"/>
      <c r="Y185" s="868"/>
      <c r="Z185" s="868"/>
      <c r="AA185" s="868"/>
      <c r="AB185" s="868"/>
      <c r="AC185" s="849"/>
      <c r="AD185" s="849"/>
      <c r="AE185" s="849"/>
      <c r="AF185" s="868"/>
      <c r="AG185" s="868"/>
      <c r="AH185" s="760"/>
      <c r="AI185" s="761"/>
      <c r="AJ185" s="760"/>
      <c r="AK185" s="762"/>
      <c r="AL185" s="762"/>
      <c r="AM185" s="762"/>
      <c r="AN185" s="709"/>
      <c r="AO185" s="693"/>
      <c r="AP185" s="772"/>
      <c r="AQ185" s="764"/>
      <c r="AR185" s="764"/>
      <c r="AS185" s="765"/>
      <c r="AT185" s="766"/>
      <c r="AU185" s="712"/>
      <c r="AV185" s="712"/>
      <c r="AW185" s="712"/>
      <c r="AX185" s="712"/>
      <c r="AY185" s="690"/>
      <c r="AZ185" s="690"/>
      <c r="BA185" s="690"/>
      <c r="BB185" s="690"/>
      <c r="BC185" s="690"/>
      <c r="BD185" s="690"/>
      <c r="BE185" s="690"/>
      <c r="BF185" s="728"/>
      <c r="BG185" s="729"/>
      <c r="BH185" s="730"/>
      <c r="BI185" s="730"/>
      <c r="BJ185" s="730"/>
      <c r="BK185" s="731"/>
    </row>
    <row r="186" spans="1:63" ht="45" customHeight="1">
      <c r="A186" s="814"/>
      <c r="B186" s="815"/>
      <c r="C186" s="870" t="s">
        <v>638</v>
      </c>
      <c r="D186" s="870" t="s">
        <v>639</v>
      </c>
      <c r="E186" s="531"/>
      <c r="F186" s="531"/>
      <c r="G186" s="533"/>
      <c r="H186" s="531"/>
      <c r="I186" s="531"/>
      <c r="J186" s="531"/>
      <c r="K186" s="818" t="s">
        <v>166</v>
      </c>
      <c r="L186" s="819" t="s">
        <v>475</v>
      </c>
      <c r="M186" s="820"/>
      <c r="N186" s="820"/>
      <c r="O186" s="869"/>
      <c r="P186" s="822"/>
      <c r="Q186" s="533"/>
      <c r="R186" s="868"/>
      <c r="S186" s="832" t="s">
        <v>615</v>
      </c>
      <c r="T186" s="832" t="s">
        <v>615</v>
      </c>
      <c r="U186" s="832" t="s">
        <v>615</v>
      </c>
      <c r="V186" s="868"/>
      <c r="W186" s="868"/>
      <c r="X186" s="868"/>
      <c r="Y186" s="868"/>
      <c r="Z186" s="868"/>
      <c r="AA186" s="868"/>
      <c r="AB186" s="868"/>
      <c r="AC186" s="849"/>
      <c r="AD186" s="849"/>
      <c r="AE186" s="849"/>
      <c r="AF186" s="868"/>
      <c r="AG186" s="868"/>
      <c r="AH186" s="760"/>
      <c r="AI186" s="761"/>
      <c r="AJ186" s="760"/>
      <c r="AK186" s="762"/>
      <c r="AL186" s="762"/>
      <c r="AM186" s="762"/>
      <c r="AN186" s="709"/>
      <c r="AO186" s="693"/>
      <c r="AP186" s="772"/>
      <c r="AQ186" s="764"/>
      <c r="AR186" s="764"/>
      <c r="AS186" s="765"/>
      <c r="AT186" s="766"/>
      <c r="AU186" s="712"/>
      <c r="AV186" s="712"/>
      <c r="AW186" s="712"/>
      <c r="AX186" s="712"/>
      <c r="AY186" s="690"/>
      <c r="AZ186" s="690"/>
      <c r="BA186" s="690"/>
      <c r="BB186" s="690"/>
      <c r="BC186" s="690"/>
      <c r="BD186" s="690"/>
      <c r="BE186" s="690"/>
      <c r="BF186" s="728"/>
      <c r="BG186" s="729"/>
      <c r="BH186" s="730"/>
      <c r="BI186" s="730"/>
      <c r="BJ186" s="730"/>
      <c r="BK186" s="731"/>
    </row>
    <row r="187" spans="1:63" ht="45" customHeight="1">
      <c r="A187" s="814"/>
      <c r="B187" s="815"/>
      <c r="C187" s="871"/>
      <c r="D187" s="871"/>
      <c r="E187" s="531"/>
      <c r="F187" s="531"/>
      <c r="G187" s="534"/>
      <c r="H187" s="531"/>
      <c r="I187" s="531"/>
      <c r="J187" s="531"/>
      <c r="K187" s="818" t="s">
        <v>167</v>
      </c>
      <c r="L187" s="819" t="s">
        <v>475</v>
      </c>
      <c r="M187" s="820"/>
      <c r="N187" s="820"/>
      <c r="O187" s="869"/>
      <c r="P187" s="822"/>
      <c r="Q187" s="534"/>
      <c r="R187" s="868"/>
      <c r="S187" s="841" t="s">
        <v>615</v>
      </c>
      <c r="T187" s="841" t="s">
        <v>615</v>
      </c>
      <c r="U187" s="841" t="s">
        <v>615</v>
      </c>
      <c r="V187" s="868"/>
      <c r="W187" s="868"/>
      <c r="X187" s="868"/>
      <c r="Y187" s="868"/>
      <c r="Z187" s="868"/>
      <c r="AA187" s="868"/>
      <c r="AB187" s="868"/>
      <c r="AC187" s="849"/>
      <c r="AD187" s="849"/>
      <c r="AE187" s="849"/>
      <c r="AF187" s="868"/>
      <c r="AG187" s="868"/>
      <c r="AH187" s="760"/>
      <c r="AI187" s="761"/>
      <c r="AJ187" s="760"/>
      <c r="AK187" s="762"/>
      <c r="AL187" s="762"/>
      <c r="AM187" s="762"/>
      <c r="AN187" s="709"/>
      <c r="AO187" s="693"/>
      <c r="AP187" s="777"/>
      <c r="AQ187" s="764"/>
      <c r="AR187" s="764"/>
      <c r="AS187" s="765"/>
      <c r="AT187" s="766"/>
      <c r="AU187" s="673"/>
      <c r="AV187" s="673"/>
      <c r="AW187" s="673"/>
      <c r="AX187" s="673"/>
      <c r="AY187" s="690"/>
      <c r="AZ187" s="690"/>
      <c r="BA187" s="690"/>
      <c r="BB187" s="690"/>
      <c r="BC187" s="690"/>
      <c r="BD187" s="690"/>
      <c r="BE187" s="690"/>
      <c r="BF187" s="728"/>
      <c r="BG187" s="729"/>
      <c r="BH187" s="730"/>
      <c r="BI187" s="730"/>
      <c r="BJ187" s="730"/>
      <c r="BK187" s="731"/>
    </row>
    <row r="188" spans="1:63" ht="45" customHeight="1">
      <c r="A188" s="814"/>
      <c r="B188" s="815"/>
      <c r="C188" s="871"/>
      <c r="D188" s="871"/>
      <c r="E188" s="531"/>
      <c r="F188" s="531"/>
      <c r="G188" s="533" t="s">
        <v>640</v>
      </c>
      <c r="H188" s="531"/>
      <c r="I188" s="531"/>
      <c r="J188" s="531"/>
      <c r="K188" s="818" t="s">
        <v>168</v>
      </c>
      <c r="L188" s="819" t="s">
        <v>475</v>
      </c>
      <c r="M188" s="820"/>
      <c r="N188" s="820"/>
      <c r="O188" s="869"/>
      <c r="P188" s="822"/>
      <c r="Q188" s="533" t="s">
        <v>641</v>
      </c>
      <c r="R188" s="868" t="s">
        <v>133</v>
      </c>
      <c r="S188" s="702" t="s">
        <v>134</v>
      </c>
      <c r="T188" s="703" t="s">
        <v>135</v>
      </c>
      <c r="U188" s="702">
        <f>+IFERROR(VLOOKUP(T188,[3]DATOS!$E$2:$F$17,2,FALSE),"")</f>
        <v>15</v>
      </c>
      <c r="V188" s="805">
        <v>100</v>
      </c>
      <c r="W188" s="805" t="s">
        <v>136</v>
      </c>
      <c r="X188" s="805" t="s">
        <v>136</v>
      </c>
      <c r="Y188" s="805" t="s">
        <v>136</v>
      </c>
      <c r="Z188" s="805">
        <v>100</v>
      </c>
      <c r="AA188" s="805">
        <v>100</v>
      </c>
      <c r="AB188" s="736" t="s">
        <v>49</v>
      </c>
      <c r="AC188" s="783">
        <v>0.33</v>
      </c>
      <c r="AD188" s="783">
        <v>0.33</v>
      </c>
      <c r="AE188" s="783">
        <v>0.34</v>
      </c>
      <c r="AF188" s="757" t="s">
        <v>608</v>
      </c>
      <c r="AG188" s="759" t="s">
        <v>609</v>
      </c>
      <c r="AH188" s="760"/>
      <c r="AI188" s="761"/>
      <c r="AJ188" s="760"/>
      <c r="AK188" s="762"/>
      <c r="AL188" s="762"/>
      <c r="AM188" s="762"/>
      <c r="AN188" s="709"/>
      <c r="AO188" s="693"/>
      <c r="AP188" s="779" t="s">
        <v>642</v>
      </c>
      <c r="AQ188" s="764"/>
      <c r="AR188" s="764"/>
      <c r="AS188" s="765"/>
      <c r="AT188" s="766" t="s">
        <v>643</v>
      </c>
      <c r="AU188" s="767"/>
      <c r="AV188" s="767"/>
      <c r="AW188" s="767"/>
      <c r="AX188" s="767"/>
      <c r="AY188" s="690"/>
      <c r="AZ188" s="690"/>
      <c r="BA188" s="690"/>
      <c r="BB188" s="690"/>
      <c r="BC188" s="690"/>
      <c r="BD188" s="690"/>
      <c r="BE188" s="690"/>
      <c r="BF188" s="728"/>
      <c r="BG188" s="729"/>
      <c r="BH188" s="730"/>
      <c r="BI188" s="730"/>
      <c r="BJ188" s="730"/>
      <c r="BK188" s="731"/>
    </row>
    <row r="189" spans="1:63" ht="45" customHeight="1">
      <c r="A189" s="814"/>
      <c r="B189" s="815"/>
      <c r="C189" s="871"/>
      <c r="D189" s="871"/>
      <c r="E189" s="531"/>
      <c r="F189" s="531"/>
      <c r="G189" s="533"/>
      <c r="H189" s="531"/>
      <c r="I189" s="531"/>
      <c r="J189" s="531"/>
      <c r="K189" s="818" t="s">
        <v>169</v>
      </c>
      <c r="L189" s="819" t="s">
        <v>475</v>
      </c>
      <c r="M189" s="820"/>
      <c r="N189" s="820"/>
      <c r="O189" s="869"/>
      <c r="P189" s="822"/>
      <c r="Q189" s="533"/>
      <c r="R189" s="868"/>
      <c r="S189" s="702" t="s">
        <v>146</v>
      </c>
      <c r="T189" s="703" t="s">
        <v>147</v>
      </c>
      <c r="U189" s="702">
        <f>+IFERROR(VLOOKUP(T189,[3]DATOS!$E$2:$F$17,2,FALSE),"")</f>
        <v>15</v>
      </c>
      <c r="V189" s="817"/>
      <c r="W189" s="817"/>
      <c r="X189" s="817"/>
      <c r="Y189" s="817"/>
      <c r="Z189" s="817"/>
      <c r="AA189" s="817"/>
      <c r="AB189" s="740"/>
      <c r="AC189" s="786"/>
      <c r="AD189" s="786"/>
      <c r="AE189" s="786"/>
      <c r="AF189" s="769"/>
      <c r="AG189" s="771"/>
      <c r="AH189" s="760"/>
      <c r="AI189" s="761"/>
      <c r="AJ189" s="760"/>
      <c r="AK189" s="762"/>
      <c r="AL189" s="762"/>
      <c r="AM189" s="762"/>
      <c r="AN189" s="709"/>
      <c r="AO189" s="693"/>
      <c r="AP189" s="779"/>
      <c r="AQ189" s="764"/>
      <c r="AR189" s="764"/>
      <c r="AS189" s="765"/>
      <c r="AT189" s="766"/>
      <c r="AU189" s="712"/>
      <c r="AV189" s="712"/>
      <c r="AW189" s="712"/>
      <c r="AX189" s="712"/>
      <c r="AY189" s="690"/>
      <c r="AZ189" s="690"/>
      <c r="BA189" s="690"/>
      <c r="BB189" s="690"/>
      <c r="BC189" s="690"/>
      <c r="BD189" s="690"/>
      <c r="BE189" s="690"/>
      <c r="BF189" s="728"/>
      <c r="BG189" s="729"/>
      <c r="BH189" s="730"/>
      <c r="BI189" s="730"/>
      <c r="BJ189" s="730"/>
      <c r="BK189" s="731"/>
    </row>
    <row r="190" spans="1:63" ht="45" customHeight="1">
      <c r="A190" s="814"/>
      <c r="B190" s="815"/>
      <c r="C190" s="871"/>
      <c r="D190" s="871"/>
      <c r="E190" s="531"/>
      <c r="F190" s="531"/>
      <c r="G190" s="533"/>
      <c r="H190" s="531"/>
      <c r="I190" s="531"/>
      <c r="J190" s="531"/>
      <c r="K190" s="818" t="s">
        <v>170</v>
      </c>
      <c r="L190" s="819" t="s">
        <v>475</v>
      </c>
      <c r="M190" s="820"/>
      <c r="N190" s="820"/>
      <c r="O190" s="869"/>
      <c r="P190" s="822"/>
      <c r="Q190" s="533"/>
      <c r="R190" s="868"/>
      <c r="S190" s="702" t="s">
        <v>149</v>
      </c>
      <c r="T190" s="703" t="s">
        <v>150</v>
      </c>
      <c r="U190" s="702">
        <f>+IFERROR(VLOOKUP(T190,[3]DATOS!$E$2:$F$17,2,FALSE),"")</f>
        <v>15</v>
      </c>
      <c r="V190" s="817"/>
      <c r="W190" s="817"/>
      <c r="X190" s="817"/>
      <c r="Y190" s="817"/>
      <c r="Z190" s="817"/>
      <c r="AA190" s="817"/>
      <c r="AB190" s="740"/>
      <c r="AC190" s="786"/>
      <c r="AD190" s="786"/>
      <c r="AE190" s="786"/>
      <c r="AF190" s="769"/>
      <c r="AG190" s="771"/>
      <c r="AH190" s="760"/>
      <c r="AI190" s="761"/>
      <c r="AJ190" s="760"/>
      <c r="AK190" s="762"/>
      <c r="AL190" s="762"/>
      <c r="AM190" s="762"/>
      <c r="AN190" s="709"/>
      <c r="AO190" s="693"/>
      <c r="AP190" s="779"/>
      <c r="AQ190" s="764"/>
      <c r="AR190" s="764"/>
      <c r="AS190" s="765"/>
      <c r="AT190" s="766"/>
      <c r="AU190" s="712"/>
      <c r="AV190" s="712"/>
      <c r="AW190" s="712"/>
      <c r="AX190" s="712"/>
      <c r="AY190" s="690"/>
      <c r="AZ190" s="690"/>
      <c r="BA190" s="690"/>
      <c r="BB190" s="690"/>
      <c r="BC190" s="690"/>
      <c r="BD190" s="690"/>
      <c r="BE190" s="690"/>
      <c r="BF190" s="728"/>
      <c r="BG190" s="729"/>
      <c r="BH190" s="730"/>
      <c r="BI190" s="730"/>
      <c r="BJ190" s="730"/>
      <c r="BK190" s="731"/>
    </row>
    <row r="191" spans="1:63" ht="45" customHeight="1">
      <c r="A191" s="814"/>
      <c r="B191" s="815"/>
      <c r="C191" s="871"/>
      <c r="D191" s="871"/>
      <c r="E191" s="531"/>
      <c r="F191" s="531"/>
      <c r="G191" s="533"/>
      <c r="H191" s="531"/>
      <c r="I191" s="531"/>
      <c r="J191" s="531"/>
      <c r="K191" s="818" t="s">
        <v>171</v>
      </c>
      <c r="L191" s="819" t="s">
        <v>485</v>
      </c>
      <c r="M191" s="820"/>
      <c r="N191" s="820"/>
      <c r="O191" s="869"/>
      <c r="P191" s="822"/>
      <c r="Q191" s="533"/>
      <c r="R191" s="868"/>
      <c r="S191" s="702" t="s">
        <v>153</v>
      </c>
      <c r="T191" s="703" t="s">
        <v>598</v>
      </c>
      <c r="U191" s="702">
        <f>+IFERROR(VLOOKUP(T191,[3]DATOS!$E$2:$F$17,2,FALSE),"")</f>
        <v>10</v>
      </c>
      <c r="V191" s="817"/>
      <c r="W191" s="817"/>
      <c r="X191" s="817"/>
      <c r="Y191" s="817"/>
      <c r="Z191" s="817"/>
      <c r="AA191" s="817"/>
      <c r="AB191" s="740"/>
      <c r="AC191" s="786"/>
      <c r="AD191" s="786"/>
      <c r="AE191" s="786"/>
      <c r="AF191" s="769"/>
      <c r="AG191" s="771"/>
      <c r="AH191" s="760"/>
      <c r="AI191" s="761"/>
      <c r="AJ191" s="760"/>
      <c r="AK191" s="762"/>
      <c r="AL191" s="762"/>
      <c r="AM191" s="762"/>
      <c r="AN191" s="709"/>
      <c r="AO191" s="693"/>
      <c r="AP191" s="779"/>
      <c r="AQ191" s="764"/>
      <c r="AR191" s="764"/>
      <c r="AS191" s="765"/>
      <c r="AT191" s="766"/>
      <c r="AU191" s="712"/>
      <c r="AV191" s="712"/>
      <c r="AW191" s="712"/>
      <c r="AX191" s="712"/>
      <c r="AY191" s="690"/>
      <c r="AZ191" s="690"/>
      <c r="BA191" s="690"/>
      <c r="BB191" s="690"/>
      <c r="BC191" s="690"/>
      <c r="BD191" s="690"/>
      <c r="BE191" s="690"/>
      <c r="BF191" s="728"/>
      <c r="BG191" s="729"/>
      <c r="BH191" s="730"/>
      <c r="BI191" s="730"/>
      <c r="BJ191" s="730"/>
      <c r="BK191" s="731"/>
    </row>
    <row r="192" spans="1:63" ht="45" customHeight="1">
      <c r="A192" s="814"/>
      <c r="B192" s="815"/>
      <c r="C192" s="871"/>
      <c r="D192" s="871"/>
      <c r="E192" s="531"/>
      <c r="F192" s="531"/>
      <c r="G192" s="533"/>
      <c r="H192" s="531"/>
      <c r="I192" s="531"/>
      <c r="J192" s="531"/>
      <c r="K192" s="818" t="s">
        <v>172</v>
      </c>
      <c r="L192" s="819" t="s">
        <v>485</v>
      </c>
      <c r="M192" s="820"/>
      <c r="N192" s="820"/>
      <c r="O192" s="869"/>
      <c r="P192" s="822"/>
      <c r="Q192" s="533"/>
      <c r="R192" s="868"/>
      <c r="S192" s="702" t="s">
        <v>156</v>
      </c>
      <c r="T192" s="703" t="s">
        <v>157</v>
      </c>
      <c r="U192" s="702">
        <f>+IFERROR(VLOOKUP(T192,[3]DATOS!$E$2:$F$17,2,FALSE),"")</f>
        <v>15</v>
      </c>
      <c r="V192" s="817"/>
      <c r="W192" s="817"/>
      <c r="X192" s="817"/>
      <c r="Y192" s="817"/>
      <c r="Z192" s="817"/>
      <c r="AA192" s="817"/>
      <c r="AB192" s="740"/>
      <c r="AC192" s="786"/>
      <c r="AD192" s="786"/>
      <c r="AE192" s="786"/>
      <c r="AF192" s="769"/>
      <c r="AG192" s="771"/>
      <c r="AH192" s="760"/>
      <c r="AI192" s="761"/>
      <c r="AJ192" s="760"/>
      <c r="AK192" s="762"/>
      <c r="AL192" s="762"/>
      <c r="AM192" s="762"/>
      <c r="AN192" s="709"/>
      <c r="AO192" s="693"/>
      <c r="AP192" s="779"/>
      <c r="AQ192" s="764"/>
      <c r="AR192" s="764"/>
      <c r="AS192" s="765"/>
      <c r="AT192" s="766"/>
      <c r="AU192" s="712"/>
      <c r="AV192" s="712"/>
      <c r="AW192" s="712"/>
      <c r="AX192" s="712"/>
      <c r="AY192" s="690"/>
      <c r="AZ192" s="690"/>
      <c r="BA192" s="690"/>
      <c r="BB192" s="690"/>
      <c r="BC192" s="690"/>
      <c r="BD192" s="690"/>
      <c r="BE192" s="690"/>
      <c r="BF192" s="728"/>
      <c r="BG192" s="729"/>
      <c r="BH192" s="730"/>
      <c r="BI192" s="730"/>
      <c r="BJ192" s="730"/>
      <c r="BK192" s="731"/>
    </row>
    <row r="193" spans="1:63" ht="45" customHeight="1">
      <c r="A193" s="814"/>
      <c r="B193" s="815"/>
      <c r="C193" s="871"/>
      <c r="D193" s="871"/>
      <c r="E193" s="531"/>
      <c r="F193" s="531"/>
      <c r="G193" s="533"/>
      <c r="H193" s="531"/>
      <c r="I193" s="531"/>
      <c r="J193" s="531"/>
      <c r="K193" s="818" t="s">
        <v>173</v>
      </c>
      <c r="L193" s="819" t="s">
        <v>485</v>
      </c>
      <c r="M193" s="820"/>
      <c r="N193" s="820"/>
      <c r="O193" s="869"/>
      <c r="P193" s="822"/>
      <c r="Q193" s="533"/>
      <c r="R193" s="868"/>
      <c r="S193" s="702" t="s">
        <v>159</v>
      </c>
      <c r="T193" s="703" t="s">
        <v>160</v>
      </c>
      <c r="U193" s="702">
        <f>+IFERROR(VLOOKUP(T193,[3]DATOS!$E$2:$F$17,2,FALSE),"")</f>
        <v>15</v>
      </c>
      <c r="V193" s="817"/>
      <c r="W193" s="817"/>
      <c r="X193" s="817"/>
      <c r="Y193" s="817"/>
      <c r="Z193" s="817"/>
      <c r="AA193" s="817"/>
      <c r="AB193" s="740"/>
      <c r="AC193" s="786"/>
      <c r="AD193" s="786"/>
      <c r="AE193" s="786"/>
      <c r="AF193" s="769"/>
      <c r="AG193" s="771"/>
      <c r="AH193" s="760"/>
      <c r="AI193" s="761"/>
      <c r="AJ193" s="760"/>
      <c r="AK193" s="762"/>
      <c r="AL193" s="762"/>
      <c r="AM193" s="762"/>
      <c r="AN193" s="709"/>
      <c r="AO193" s="693"/>
      <c r="AP193" s="779"/>
      <c r="AQ193" s="764"/>
      <c r="AR193" s="764"/>
      <c r="AS193" s="765"/>
      <c r="AT193" s="766"/>
      <c r="AU193" s="712"/>
      <c r="AV193" s="712"/>
      <c r="AW193" s="712"/>
      <c r="AX193" s="712"/>
      <c r="AY193" s="690"/>
      <c r="AZ193" s="690"/>
      <c r="BA193" s="690"/>
      <c r="BB193" s="690"/>
      <c r="BC193" s="690"/>
      <c r="BD193" s="690"/>
      <c r="BE193" s="690"/>
      <c r="BF193" s="728"/>
      <c r="BG193" s="729"/>
      <c r="BH193" s="730"/>
      <c r="BI193" s="730"/>
      <c r="BJ193" s="730"/>
      <c r="BK193" s="731"/>
    </row>
    <row r="194" spans="1:63" ht="45" customHeight="1">
      <c r="A194" s="814"/>
      <c r="B194" s="815"/>
      <c r="C194" s="871"/>
      <c r="D194" s="871"/>
      <c r="E194" s="531"/>
      <c r="F194" s="531"/>
      <c r="G194" s="533"/>
      <c r="H194" s="531"/>
      <c r="I194" s="531"/>
      <c r="J194" s="531"/>
      <c r="K194" s="818" t="s">
        <v>174</v>
      </c>
      <c r="L194" s="819" t="s">
        <v>485</v>
      </c>
      <c r="M194" s="820"/>
      <c r="N194" s="820"/>
      <c r="O194" s="869"/>
      <c r="P194" s="822"/>
      <c r="Q194" s="533"/>
      <c r="R194" s="868"/>
      <c r="S194" s="702" t="s">
        <v>162</v>
      </c>
      <c r="T194" s="703" t="s">
        <v>163</v>
      </c>
      <c r="U194" s="702">
        <f>+IFERROR(VLOOKUP(T194,[3]DATOS!$E$2:$F$17,2,FALSE),"")</f>
        <v>10</v>
      </c>
      <c r="V194" s="817"/>
      <c r="W194" s="817"/>
      <c r="X194" s="817"/>
      <c r="Y194" s="817"/>
      <c r="Z194" s="817"/>
      <c r="AA194" s="817"/>
      <c r="AB194" s="740"/>
      <c r="AC194" s="786"/>
      <c r="AD194" s="786"/>
      <c r="AE194" s="786"/>
      <c r="AF194" s="769"/>
      <c r="AG194" s="771"/>
      <c r="AH194" s="760"/>
      <c r="AI194" s="761"/>
      <c r="AJ194" s="760"/>
      <c r="AK194" s="762"/>
      <c r="AL194" s="762"/>
      <c r="AM194" s="762"/>
      <c r="AN194" s="709"/>
      <c r="AO194" s="693"/>
      <c r="AP194" s="779"/>
      <c r="AQ194" s="764"/>
      <c r="AR194" s="764"/>
      <c r="AS194" s="765"/>
      <c r="AT194" s="766"/>
      <c r="AU194" s="712"/>
      <c r="AV194" s="712"/>
      <c r="AW194" s="712"/>
      <c r="AX194" s="712"/>
      <c r="AY194" s="690"/>
      <c r="AZ194" s="690"/>
      <c r="BA194" s="690"/>
      <c r="BB194" s="690"/>
      <c r="BC194" s="690"/>
      <c r="BD194" s="690"/>
      <c r="BE194" s="690"/>
      <c r="BF194" s="728"/>
      <c r="BG194" s="729"/>
      <c r="BH194" s="730"/>
      <c r="BI194" s="730"/>
      <c r="BJ194" s="730"/>
      <c r="BK194" s="731"/>
    </row>
    <row r="195" spans="1:63" ht="45" customHeight="1" thickBot="1">
      <c r="A195" s="833"/>
      <c r="B195" s="834"/>
      <c r="C195" s="872"/>
      <c r="D195" s="872"/>
      <c r="E195" s="532"/>
      <c r="F195" s="532"/>
      <c r="G195" s="534"/>
      <c r="H195" s="532"/>
      <c r="I195" s="835"/>
      <c r="J195" s="532"/>
      <c r="K195" s="818" t="s">
        <v>175</v>
      </c>
      <c r="L195" s="819" t="s">
        <v>485</v>
      </c>
      <c r="M195" s="837"/>
      <c r="N195" s="837"/>
      <c r="O195" s="873"/>
      <c r="P195" s="839"/>
      <c r="Q195" s="534"/>
      <c r="R195" s="868"/>
      <c r="S195" s="874"/>
      <c r="T195" s="874"/>
      <c r="U195" s="874"/>
      <c r="V195" s="836"/>
      <c r="W195" s="836"/>
      <c r="X195" s="836"/>
      <c r="Y195" s="836"/>
      <c r="Z195" s="836"/>
      <c r="AA195" s="836"/>
      <c r="AB195" s="672"/>
      <c r="AC195" s="788"/>
      <c r="AD195" s="788"/>
      <c r="AE195" s="788"/>
      <c r="AF195" s="663"/>
      <c r="AG195" s="776"/>
      <c r="AH195" s="760"/>
      <c r="AI195" s="761"/>
      <c r="AJ195" s="760"/>
      <c r="AK195" s="762"/>
      <c r="AL195" s="762"/>
      <c r="AM195" s="762"/>
      <c r="AN195" s="709"/>
      <c r="AO195" s="693"/>
      <c r="AP195" s="779"/>
      <c r="AQ195" s="764"/>
      <c r="AR195" s="764"/>
      <c r="AS195" s="765"/>
      <c r="AT195" s="766"/>
      <c r="AU195" s="789"/>
      <c r="AV195" s="789"/>
      <c r="AW195" s="789"/>
      <c r="AX195" s="789"/>
      <c r="AY195" s="690"/>
      <c r="AZ195" s="690"/>
      <c r="BA195" s="690"/>
      <c r="BB195" s="690"/>
      <c r="BC195" s="690"/>
      <c r="BD195" s="690"/>
      <c r="BE195" s="690"/>
      <c r="BF195" s="728"/>
      <c r="BG195" s="729"/>
      <c r="BH195" s="730"/>
      <c r="BI195" s="730"/>
      <c r="BJ195" s="730"/>
      <c r="BK195" s="731"/>
    </row>
    <row r="196" spans="1:63" ht="46.5" customHeight="1">
      <c r="A196" s="690">
        <v>11</v>
      </c>
      <c r="B196" s="691" t="s">
        <v>599</v>
      </c>
      <c r="C196" s="743" t="s">
        <v>644</v>
      </c>
      <c r="D196" s="743" t="s">
        <v>645</v>
      </c>
      <c r="E196" s="693" t="s">
        <v>646</v>
      </c>
      <c r="F196" s="693" t="s">
        <v>126</v>
      </c>
      <c r="G196" s="735" t="s">
        <v>647</v>
      </c>
      <c r="H196" s="693" t="s">
        <v>648</v>
      </c>
      <c r="I196" s="757" t="s">
        <v>474</v>
      </c>
      <c r="J196" s="693" t="s">
        <v>129</v>
      </c>
      <c r="K196" s="696" t="s">
        <v>130</v>
      </c>
      <c r="L196" s="697" t="s">
        <v>475</v>
      </c>
      <c r="M196" s="698">
        <f>COUNTIF(L196:L214,"Si")</f>
        <v>12</v>
      </c>
      <c r="N196" s="699" t="str">
        <f>+IF(AND(M196&lt;6,M196&gt;0),"Moderado",IF(AND(M196&lt;12,M196&gt;5),"Mayor",IF(AND(M196&lt;20,M196&gt;11),"Catastrófico","Responda las Preguntas de Impacto")))</f>
        <v>Catastrófico</v>
      </c>
      <c r="O196" s="700" t="str">
        <f>IF(AND(EXACT(J196,"Rara vez"),(EXACT(N196,"Moderado"))),"Moderado",IF(AND(EXACT(J196,"Rara vez"),(EXACT(N196,"Mayor"))),"Alto",IF(AND(EXACT(J196,"Rara vez"),(EXACT(N196,"Catastrófico"))),"Extremo",IF(AND(EXACT(J196,"Improbable"),(EXACT(N196,"Moderado"))),"Moderado",IF(AND(EXACT(J196,"Improbable"),(EXACT(N196,"Mayor"))),"Alto",IF(AND(EXACT(J196,"Improbable"),(EXACT(N196,"Catastrófico"))),"Extremo",IF(AND(EXACT(J196,"Posible"),(EXACT(N196,"Moderado"))),"Alto",IF(AND(EXACT(J196,"Posible"),(EXACT(N196,"Mayor"))),"Extremo",IF(AND(EXACT(J196,"Posible"),(EXACT(N196,"Catastrófico"))),"Extremo",IF(AND(EXACT(J196,"Probable"),(EXACT(N196,"Moderado"))),"Alto",IF(AND(EXACT(J196,"Probable"),(EXACT(N196,"Mayor"))),"Extremo",IF(AND(EXACT(J196,"Probable"),(EXACT(N196,"Catastrófico"))),"Extremo",IF(AND(EXACT(J196,"Casi Seguro"),(EXACT(N196,"Moderado"))),"Extremo",IF(AND(EXACT(J196,"Casi Seguro"),(EXACT(N196,"Mayor"))),"Extremo",IF(AND(EXACT(J196,"Casi Seguro"),(EXACT(N196,"Catastrófico"))),"Extremo","")))))))))))))))</f>
        <v>Extremo</v>
      </c>
      <c r="P196" s="875" t="str">
        <f>IF(EXACT(O196,"Bajo"),"Evitar el Riesgo, Reducir el Riesgo, Compartir el Riesgo",IF(EXACT(O196,"Moderado"),"Evitar el Riesgo, Reducir el Riesgo, Compartir el Riesgo",IF(EXACT(O196,"Alto"),"Evitar el Riesgo, Reducir el Riesgo, Compartir el Riesgo",IF(EXACT(O196,"Extremo"),"Evitar el Riesgo, Reducir el Riesgo, Compartir el Riesgo",""))))</f>
        <v>Evitar el Riesgo, Reducir el Riesgo, Compartir el Riesgo</v>
      </c>
      <c r="Q196" s="735" t="s">
        <v>649</v>
      </c>
      <c r="R196" s="693" t="s">
        <v>133</v>
      </c>
      <c r="S196" s="702" t="s">
        <v>134</v>
      </c>
      <c r="T196" s="703" t="s">
        <v>135</v>
      </c>
      <c r="U196" s="702">
        <f>+IFERROR(VLOOKUP(T196,[3]DATOS!$E$2:$F$17,2,FALSE),"")</f>
        <v>15</v>
      </c>
      <c r="V196" s="704">
        <f>SUM(U196:U202)</f>
        <v>100</v>
      </c>
      <c r="W196" s="704" t="str">
        <f>+IF(AND(V196&lt;=100,V196&gt;=96),"Fuerte",IF(AND(V196&lt;=95,V196&gt;=86),"Moderado",IF(AND(V196&lt;=85,M196&gt;=0),"Débil"," ")))</f>
        <v>Fuerte</v>
      </c>
      <c r="X196" s="705" t="s">
        <v>136</v>
      </c>
      <c r="Y196" s="704" t="str">
        <f>IF(AND(EXACT(W196,"Fuerte"),(EXACT(X196,"Fuerte"))),"Fuerte",IF(AND(EXACT(W196,"Fuerte"),(EXACT(X196,"Moderado"))),"Moderado",IF(AND(EXACT(W196,"Fuerte"),(EXACT(X196,"Débil"))),"Débil",IF(AND(EXACT(W196,"Moderado"),(EXACT(X196,"Fuerte"))),"Moderado",IF(AND(EXACT(W196,"Moderado"),(EXACT(X196,"Moderado"))),"Moderado",IF(AND(EXACT(W196,"Moderado"),(EXACT(X196,"Débil"))),"Débil",IF(AND(EXACT(W196,"Débil"),(EXACT(X196,"Fuerte"))),"Débil",IF(AND(EXACT(W196,"Débil"),(EXACT(X196,"Moderado"))),"Débil",IF(AND(EXACT(W196,"Débil"),(EXACT(X196,"Débil"))),"Débil",)))))))))</f>
        <v>Fuerte</v>
      </c>
      <c r="Z196" s="704">
        <f>IF(Y196="Fuerte",100,IF(Y196="Moderado",50,IF(Y196="Débil",0)))</f>
        <v>100</v>
      </c>
      <c r="AA196" s="704">
        <f>AVERAGE(Z196:Z214)</f>
        <v>100</v>
      </c>
      <c r="AB196" s="736" t="s">
        <v>49</v>
      </c>
      <c r="AC196" s="758"/>
      <c r="AD196" s="758"/>
      <c r="AE196" s="758"/>
      <c r="AF196" s="757" t="s">
        <v>650</v>
      </c>
      <c r="AG196" s="759" t="s">
        <v>651</v>
      </c>
      <c r="AH196" s="760" t="str">
        <f>+IF(AA196=100,"Fuerte",IF(AND(AA196&lt;=99,AA196&gt;=50),"Moderado",IF(AA196&lt;50,"Débil"," ")))</f>
        <v>Fuerte</v>
      </c>
      <c r="AI196" s="761" t="s">
        <v>140</v>
      </c>
      <c r="AJ196" s="760" t="s">
        <v>141</v>
      </c>
      <c r="AK196" s="762" t="str">
        <f>IF(AND(OR(AJ196="Directamente",AJ196="Indirectamente",AJ196="No Disminuye"),(AH196="Fuerte"),(AI196="Directamente"),(OR(J196="Rara vez",J196="Improbable",J196="Posible"))),"Rara vez",IF(AND(OR(AJ196="Directamente",AJ196="Indirectamente",AJ196="No Disminuye"),(AH196="Fuerte"),(AI196="Directamente"),(J196="Probable")),"Improbable",IF(AND(OR(AJ196="Directamente",AJ196="Indirectamente",AJ196="No Disminuye"),(AH196="Fuerte"),(AI196="Directamente"),(J196="Casi Seguro")),"Posible",IF(AND(AJ196="Directamente",AI196="No disminuye",AH196="Fuerte"),J196,IF(AND(OR(AJ196="Directamente",AJ196="Indirectamente",AJ196="No Disminuye"),AH196="Moderado",AI196="Directamente",(OR(J196="Rara vez",J196="Improbable"))),"Rara vez",IF(AND(OR(AJ196="Directamente",AJ196="Indirectamente",AJ196="No Disminuye"),(AH196="Moderado"),(AI196="Directamente"),(J196="Posible")),"Improbable",IF(AND(OR(AJ196="Directamente",AJ196="Indirectamente",AJ196="No Disminuye"),(AH196="Moderado"),(AI196="Directamente"),(J196="Probable")),"Posible",IF(AND(OR(AJ196="Directamente",AJ196="Indirectamente",AJ196="No Disminuye"),(AH196="Moderado"),(AI196="Directamente"),(J196="Casi Seguro")),"Probable",IF(AND(AJ196="Directamente",AI196="No disminuye",AH196="Moderado"),J196,IF(AH196="Débil",J196," ESTA COMBINACION NO ESTÁ CONTEMPLADA EN LA METODOLOGÍA "))))))))))</f>
        <v>Rara vez</v>
      </c>
      <c r="AL196" s="762" t="str">
        <f>IF(AND(OR(AJ196="Directamente",AJ196="Indirectamente",AJ196="No Disminuye"),AH196="Moderado",AI196="Directamente",(OR(J196="Raro",J196="Improbable"))),"Raro",IF(AND(OR(AJ196="Directamente",AJ196="Indirectamente",AJ196="No Disminuye"),(AH196="Moderado"),(AI196="Directamente"),(J196="Posible")),"Improbable",IF(AND(OR(AJ196="Directamente",AJ196="Indirectamente",AJ196="No Disminuye"),(AH196="Moderado"),(AI196="Directamente"),(J196="Probable")),"Posible",IF(AND(OR(AJ196="Directamente",AJ196="Indirectamente",AJ196="No Disminuye"),(AH196="Moderado"),(AI196="Directamente"),(J196="Casi Seguro")),"Probable",IF(AND(AJ196="Directamente",AI196="No disminuye",AH196="Moderado"),J196," ")))))</f>
        <v xml:space="preserve"> </v>
      </c>
      <c r="AM196" s="762" t="str">
        <f>N196</f>
        <v>Catastrófico</v>
      </c>
      <c r="AN196" s="709" t="str">
        <f>IF(AND(EXACT(AK196,"Rara vez"),(EXACT(AM196,"Moderado"))),"Moderado",IF(AND(EXACT(AK196,"Rara vez"),(EXACT(AM196,"Mayor"))),"Alto",IF(AND(EXACT(AK196,"Rara vez"),(EXACT(AM196,"Catastrófico"))),"Extremo",IF(AND(EXACT(AK196,"Improbable"),(EXACT(AM196,"Moderado"))),"Moderado",IF(AND(EXACT(AK196,"Improbable"),(EXACT(AM196,"Mayor"))),"Alto",IF(AND(EXACT(AK196,"Improbable"),(EXACT(AM196,"Catastrófico"))),"Extremo",IF(AND(EXACT(AK196,"Posible"),(EXACT(AM196,"Moderado"))),"Alto",IF(AND(EXACT(AK196,"Posible"),(EXACT(AM196,"Mayor"))),"Extremo",IF(AND(EXACT(AK196,"Posible"),(EXACT(AM196,"Catastrófico"))),"Extremo",IF(AND(EXACT(AK196,"Probable"),(EXACT(AM196,"Moderado"))),"Alto",IF(AND(EXACT(AK196,"Probable"),(EXACT(AM196,"Mayor"))),"Extremo",IF(AND(EXACT(AK196,"Probable"),(EXACT(AM196,"Catastrófico"))),"Extremo",IF(AND(EXACT(AK196,"Casi Seguro"),(EXACT(AM196,"Moderado"))),"Extremo",IF(AND(EXACT(AK196,"Casi Seguro"),(EXACT(AM196,"Mayor"))),"Extremo",IF(AND(EXACT(AK196,"Casi Seguro"),(EXACT(AM196,"Catastrófico"))),"Extremo","")))))))))))))))</f>
        <v>Extremo</v>
      </c>
      <c r="AO196" s="693" t="s">
        <v>476</v>
      </c>
      <c r="AP196" s="763" t="s">
        <v>652</v>
      </c>
      <c r="AQ196" s="764">
        <v>44927</v>
      </c>
      <c r="AR196" s="764">
        <v>45291</v>
      </c>
      <c r="AS196" s="765" t="s">
        <v>653</v>
      </c>
      <c r="AT196" s="766" t="s">
        <v>654</v>
      </c>
      <c r="AU196" s="682"/>
      <c r="AV196" s="682"/>
      <c r="AW196" s="682"/>
      <c r="AX196" s="682"/>
      <c r="AY196" s="683"/>
      <c r="AZ196" s="683"/>
      <c r="BA196" s="683"/>
      <c r="BB196" s="683"/>
      <c r="BC196" s="683"/>
      <c r="BD196" s="683"/>
      <c r="BE196" s="683"/>
      <c r="BF196" s="684"/>
      <c r="BG196" s="685"/>
      <c r="BH196" s="686"/>
      <c r="BI196" s="686"/>
      <c r="BJ196" s="686"/>
      <c r="BK196" s="687"/>
    </row>
    <row r="197" spans="1:63" ht="30" customHeight="1">
      <c r="A197" s="690"/>
      <c r="B197" s="691"/>
      <c r="C197" s="749"/>
      <c r="D197" s="749"/>
      <c r="E197" s="693"/>
      <c r="F197" s="693"/>
      <c r="G197" s="735"/>
      <c r="H197" s="693"/>
      <c r="I197" s="769"/>
      <c r="J197" s="693"/>
      <c r="K197" s="696" t="s">
        <v>145</v>
      </c>
      <c r="L197" s="697" t="s">
        <v>475</v>
      </c>
      <c r="M197" s="698"/>
      <c r="N197" s="699"/>
      <c r="O197" s="700"/>
      <c r="P197" s="875"/>
      <c r="Q197" s="735"/>
      <c r="R197" s="693"/>
      <c r="S197" s="702" t="s">
        <v>146</v>
      </c>
      <c r="T197" s="703" t="s">
        <v>147</v>
      </c>
      <c r="U197" s="702">
        <f>+IFERROR(VLOOKUP(T197,[3]DATOS!$E$2:$F$17,2,FALSE),"")</f>
        <v>15</v>
      </c>
      <c r="V197" s="704"/>
      <c r="W197" s="704"/>
      <c r="X197" s="705"/>
      <c r="Y197" s="704"/>
      <c r="Z197" s="704"/>
      <c r="AA197" s="704"/>
      <c r="AB197" s="740"/>
      <c r="AC197" s="770"/>
      <c r="AD197" s="770"/>
      <c r="AE197" s="770"/>
      <c r="AF197" s="769"/>
      <c r="AG197" s="771"/>
      <c r="AH197" s="760"/>
      <c r="AI197" s="761"/>
      <c r="AJ197" s="760"/>
      <c r="AK197" s="762"/>
      <c r="AL197" s="762"/>
      <c r="AM197" s="762"/>
      <c r="AN197" s="709"/>
      <c r="AO197" s="693"/>
      <c r="AP197" s="772"/>
      <c r="AQ197" s="764"/>
      <c r="AR197" s="764"/>
      <c r="AS197" s="765"/>
      <c r="AT197" s="766"/>
      <c r="AU197" s="712"/>
      <c r="AV197" s="712"/>
      <c r="AW197" s="712"/>
      <c r="AX197" s="712"/>
      <c r="AY197" s="713"/>
      <c r="AZ197" s="713"/>
      <c r="BA197" s="713"/>
      <c r="BB197" s="713"/>
      <c r="BC197" s="713"/>
      <c r="BD197" s="713"/>
      <c r="BE197" s="713"/>
      <c r="BF197" s="714"/>
      <c r="BG197" s="715"/>
      <c r="BH197" s="716"/>
      <c r="BI197" s="716"/>
      <c r="BJ197" s="716"/>
      <c r="BK197" s="717"/>
    </row>
    <row r="198" spans="1:63" ht="30" customHeight="1">
      <c r="A198" s="690"/>
      <c r="B198" s="691"/>
      <c r="C198" s="749"/>
      <c r="D198" s="749"/>
      <c r="E198" s="693"/>
      <c r="F198" s="693"/>
      <c r="G198" s="735"/>
      <c r="H198" s="693"/>
      <c r="I198" s="769"/>
      <c r="J198" s="693"/>
      <c r="K198" s="696" t="s">
        <v>148</v>
      </c>
      <c r="L198" s="697" t="s">
        <v>475</v>
      </c>
      <c r="M198" s="698"/>
      <c r="N198" s="699"/>
      <c r="O198" s="700"/>
      <c r="P198" s="875"/>
      <c r="Q198" s="735"/>
      <c r="R198" s="693"/>
      <c r="S198" s="702" t="s">
        <v>149</v>
      </c>
      <c r="T198" s="703" t="s">
        <v>150</v>
      </c>
      <c r="U198" s="702">
        <f>+IFERROR(VLOOKUP(T198,[3]DATOS!$E$2:$F$17,2,FALSE),"")</f>
        <v>15</v>
      </c>
      <c r="V198" s="704"/>
      <c r="W198" s="704"/>
      <c r="X198" s="705"/>
      <c r="Y198" s="704"/>
      <c r="Z198" s="704"/>
      <c r="AA198" s="704"/>
      <c r="AB198" s="740"/>
      <c r="AC198" s="770"/>
      <c r="AD198" s="770"/>
      <c r="AE198" s="770"/>
      <c r="AF198" s="769"/>
      <c r="AG198" s="771"/>
      <c r="AH198" s="760"/>
      <c r="AI198" s="761"/>
      <c r="AJ198" s="760"/>
      <c r="AK198" s="762"/>
      <c r="AL198" s="762"/>
      <c r="AM198" s="762"/>
      <c r="AN198" s="709"/>
      <c r="AO198" s="693"/>
      <c r="AP198" s="772"/>
      <c r="AQ198" s="764"/>
      <c r="AR198" s="764"/>
      <c r="AS198" s="765"/>
      <c r="AT198" s="766"/>
      <c r="AU198" s="712"/>
      <c r="AV198" s="712"/>
      <c r="AW198" s="712"/>
      <c r="AX198" s="712"/>
      <c r="AY198" s="713"/>
      <c r="AZ198" s="713"/>
      <c r="BA198" s="713"/>
      <c r="BB198" s="713"/>
      <c r="BC198" s="713"/>
      <c r="BD198" s="713"/>
      <c r="BE198" s="713"/>
      <c r="BF198" s="714"/>
      <c r="BG198" s="715"/>
      <c r="BH198" s="716"/>
      <c r="BI198" s="716"/>
      <c r="BJ198" s="716"/>
      <c r="BK198" s="717"/>
    </row>
    <row r="199" spans="1:63" ht="30" customHeight="1">
      <c r="A199" s="690"/>
      <c r="B199" s="691"/>
      <c r="C199" s="749"/>
      <c r="D199" s="749"/>
      <c r="E199" s="693"/>
      <c r="F199" s="693"/>
      <c r="G199" s="735"/>
      <c r="H199" s="693"/>
      <c r="I199" s="769"/>
      <c r="J199" s="693"/>
      <c r="K199" s="696" t="s">
        <v>151</v>
      </c>
      <c r="L199" s="697" t="s">
        <v>485</v>
      </c>
      <c r="M199" s="698"/>
      <c r="N199" s="699"/>
      <c r="O199" s="700"/>
      <c r="P199" s="875"/>
      <c r="Q199" s="735"/>
      <c r="R199" s="693"/>
      <c r="S199" s="702" t="s">
        <v>153</v>
      </c>
      <c r="T199" s="703" t="s">
        <v>154</v>
      </c>
      <c r="U199" s="702">
        <f>+IFERROR(VLOOKUP(T199,[3]DATOS!$E$2:$F$17,2,FALSE),"")</f>
        <v>15</v>
      </c>
      <c r="V199" s="704"/>
      <c r="W199" s="704"/>
      <c r="X199" s="705"/>
      <c r="Y199" s="704"/>
      <c r="Z199" s="704"/>
      <c r="AA199" s="704"/>
      <c r="AB199" s="740"/>
      <c r="AC199" s="770"/>
      <c r="AD199" s="770"/>
      <c r="AE199" s="770"/>
      <c r="AF199" s="769"/>
      <c r="AG199" s="771"/>
      <c r="AH199" s="760"/>
      <c r="AI199" s="761"/>
      <c r="AJ199" s="760"/>
      <c r="AK199" s="762"/>
      <c r="AL199" s="762"/>
      <c r="AM199" s="762"/>
      <c r="AN199" s="709"/>
      <c r="AO199" s="693"/>
      <c r="AP199" s="772"/>
      <c r="AQ199" s="764"/>
      <c r="AR199" s="764"/>
      <c r="AS199" s="765"/>
      <c r="AT199" s="766"/>
      <c r="AU199" s="712"/>
      <c r="AV199" s="712"/>
      <c r="AW199" s="712"/>
      <c r="AX199" s="712"/>
      <c r="AY199" s="713"/>
      <c r="AZ199" s="713"/>
      <c r="BA199" s="713"/>
      <c r="BB199" s="713"/>
      <c r="BC199" s="713"/>
      <c r="BD199" s="713"/>
      <c r="BE199" s="713"/>
      <c r="BF199" s="714"/>
      <c r="BG199" s="715"/>
      <c r="BH199" s="716"/>
      <c r="BI199" s="716"/>
      <c r="BJ199" s="716"/>
      <c r="BK199" s="717"/>
    </row>
    <row r="200" spans="1:63" ht="30" customHeight="1">
      <c r="A200" s="690"/>
      <c r="B200" s="691"/>
      <c r="C200" s="749"/>
      <c r="D200" s="749"/>
      <c r="E200" s="693"/>
      <c r="F200" s="693"/>
      <c r="G200" s="735"/>
      <c r="H200" s="693"/>
      <c r="I200" s="769"/>
      <c r="J200" s="693"/>
      <c r="K200" s="696" t="s">
        <v>155</v>
      </c>
      <c r="L200" s="697" t="s">
        <v>475</v>
      </c>
      <c r="M200" s="698"/>
      <c r="N200" s="699"/>
      <c r="O200" s="700"/>
      <c r="P200" s="875"/>
      <c r="Q200" s="735"/>
      <c r="R200" s="693"/>
      <c r="S200" s="702" t="s">
        <v>156</v>
      </c>
      <c r="T200" s="703" t="s">
        <v>157</v>
      </c>
      <c r="U200" s="702">
        <f>+IFERROR(VLOOKUP(T200,[3]DATOS!$E$2:$F$17,2,FALSE),"")</f>
        <v>15</v>
      </c>
      <c r="V200" s="704"/>
      <c r="W200" s="704"/>
      <c r="X200" s="705"/>
      <c r="Y200" s="704"/>
      <c r="Z200" s="704"/>
      <c r="AA200" s="704"/>
      <c r="AB200" s="740"/>
      <c r="AC200" s="770"/>
      <c r="AD200" s="770"/>
      <c r="AE200" s="770"/>
      <c r="AF200" s="769"/>
      <c r="AG200" s="771"/>
      <c r="AH200" s="760"/>
      <c r="AI200" s="761"/>
      <c r="AJ200" s="760"/>
      <c r="AK200" s="762"/>
      <c r="AL200" s="762"/>
      <c r="AM200" s="762"/>
      <c r="AN200" s="709"/>
      <c r="AO200" s="693"/>
      <c r="AP200" s="772"/>
      <c r="AQ200" s="764"/>
      <c r="AR200" s="764"/>
      <c r="AS200" s="765"/>
      <c r="AT200" s="766"/>
      <c r="AU200" s="712"/>
      <c r="AV200" s="712"/>
      <c r="AW200" s="712"/>
      <c r="AX200" s="712"/>
      <c r="AY200" s="713"/>
      <c r="AZ200" s="713"/>
      <c r="BA200" s="713"/>
      <c r="BB200" s="713"/>
      <c r="BC200" s="713"/>
      <c r="BD200" s="713"/>
      <c r="BE200" s="713"/>
      <c r="BF200" s="714"/>
      <c r="BG200" s="715"/>
      <c r="BH200" s="716"/>
      <c r="BI200" s="716"/>
      <c r="BJ200" s="716"/>
      <c r="BK200" s="717"/>
    </row>
    <row r="201" spans="1:63" ht="30" customHeight="1">
      <c r="A201" s="690"/>
      <c r="B201" s="691"/>
      <c r="C201" s="749"/>
      <c r="D201" s="749"/>
      <c r="E201" s="693"/>
      <c r="F201" s="693"/>
      <c r="G201" s="735"/>
      <c r="H201" s="693"/>
      <c r="I201" s="769"/>
      <c r="J201" s="693"/>
      <c r="K201" s="696" t="s">
        <v>158</v>
      </c>
      <c r="L201" s="697" t="s">
        <v>475</v>
      </c>
      <c r="M201" s="698"/>
      <c r="N201" s="699"/>
      <c r="O201" s="700"/>
      <c r="P201" s="875"/>
      <c r="Q201" s="735"/>
      <c r="R201" s="693"/>
      <c r="S201" s="702" t="s">
        <v>159</v>
      </c>
      <c r="T201" s="703" t="s">
        <v>160</v>
      </c>
      <c r="U201" s="702">
        <f>+IFERROR(VLOOKUP(T201,[3]DATOS!$E$2:$F$17,2,FALSE),"")</f>
        <v>15</v>
      </c>
      <c r="V201" s="704"/>
      <c r="W201" s="704"/>
      <c r="X201" s="705"/>
      <c r="Y201" s="704"/>
      <c r="Z201" s="704"/>
      <c r="AA201" s="704"/>
      <c r="AB201" s="740"/>
      <c r="AC201" s="770"/>
      <c r="AD201" s="770"/>
      <c r="AE201" s="770"/>
      <c r="AF201" s="769"/>
      <c r="AG201" s="771"/>
      <c r="AH201" s="760"/>
      <c r="AI201" s="761"/>
      <c r="AJ201" s="760"/>
      <c r="AK201" s="762"/>
      <c r="AL201" s="762"/>
      <c r="AM201" s="762"/>
      <c r="AN201" s="709"/>
      <c r="AO201" s="693"/>
      <c r="AP201" s="772"/>
      <c r="AQ201" s="764"/>
      <c r="AR201" s="764"/>
      <c r="AS201" s="765"/>
      <c r="AT201" s="766"/>
      <c r="AU201" s="712"/>
      <c r="AV201" s="712"/>
      <c r="AW201" s="712"/>
      <c r="AX201" s="712"/>
      <c r="AY201" s="713"/>
      <c r="AZ201" s="713"/>
      <c r="BA201" s="713"/>
      <c r="BB201" s="713"/>
      <c r="BC201" s="713"/>
      <c r="BD201" s="713"/>
      <c r="BE201" s="713"/>
      <c r="BF201" s="714"/>
      <c r="BG201" s="715"/>
      <c r="BH201" s="716"/>
      <c r="BI201" s="716"/>
      <c r="BJ201" s="716"/>
      <c r="BK201" s="717"/>
    </row>
    <row r="202" spans="1:63" ht="30" customHeight="1">
      <c r="A202" s="690"/>
      <c r="B202" s="691"/>
      <c r="C202" s="749"/>
      <c r="D202" s="749"/>
      <c r="E202" s="693"/>
      <c r="F202" s="693"/>
      <c r="G202" s="735"/>
      <c r="H202" s="693"/>
      <c r="I202" s="769"/>
      <c r="J202" s="693"/>
      <c r="K202" s="696" t="s">
        <v>161</v>
      </c>
      <c r="L202" s="697" t="s">
        <v>475</v>
      </c>
      <c r="M202" s="698"/>
      <c r="N202" s="699"/>
      <c r="O202" s="700"/>
      <c r="P202" s="875"/>
      <c r="Q202" s="735"/>
      <c r="R202" s="693"/>
      <c r="S202" s="702" t="s">
        <v>162</v>
      </c>
      <c r="T202" s="703" t="s">
        <v>163</v>
      </c>
      <c r="U202" s="702">
        <f>+IFERROR(VLOOKUP(T202,[3]DATOS!$E$2:$F$17,2,FALSE),"")</f>
        <v>10</v>
      </c>
      <c r="V202" s="704"/>
      <c r="W202" s="704"/>
      <c r="X202" s="705"/>
      <c r="Y202" s="704"/>
      <c r="Z202" s="704"/>
      <c r="AA202" s="704"/>
      <c r="AB202" s="740"/>
      <c r="AC202" s="773">
        <v>0</v>
      </c>
      <c r="AD202" s="773">
        <v>0.31</v>
      </c>
      <c r="AE202" s="773">
        <v>0.69</v>
      </c>
      <c r="AF202" s="769"/>
      <c r="AG202" s="771"/>
      <c r="AH202" s="760"/>
      <c r="AI202" s="761"/>
      <c r="AJ202" s="760"/>
      <c r="AK202" s="762"/>
      <c r="AL202" s="762"/>
      <c r="AM202" s="762"/>
      <c r="AN202" s="709"/>
      <c r="AO202" s="693"/>
      <c r="AP202" s="772"/>
      <c r="AQ202" s="764"/>
      <c r="AR202" s="764"/>
      <c r="AS202" s="765"/>
      <c r="AT202" s="766"/>
      <c r="AU202" s="712"/>
      <c r="AV202" s="712"/>
      <c r="AW202" s="712"/>
      <c r="AX202" s="712"/>
      <c r="AY202" s="713"/>
      <c r="AZ202" s="713"/>
      <c r="BA202" s="713"/>
      <c r="BB202" s="713"/>
      <c r="BC202" s="713"/>
      <c r="BD202" s="713"/>
      <c r="BE202" s="713"/>
      <c r="BF202" s="714"/>
      <c r="BG202" s="715"/>
      <c r="BH202" s="716"/>
      <c r="BI202" s="716"/>
      <c r="BJ202" s="716"/>
      <c r="BK202" s="717"/>
    </row>
    <row r="203" spans="1:63" ht="72" customHeight="1">
      <c r="A203" s="690"/>
      <c r="B203" s="691"/>
      <c r="C203" s="749"/>
      <c r="D203" s="749"/>
      <c r="E203" s="693"/>
      <c r="F203" s="693"/>
      <c r="G203" s="735"/>
      <c r="H203" s="693"/>
      <c r="I203" s="769"/>
      <c r="J203" s="693"/>
      <c r="K203" s="696" t="s">
        <v>164</v>
      </c>
      <c r="L203" s="697" t="s">
        <v>475</v>
      </c>
      <c r="M203" s="698"/>
      <c r="N203" s="699"/>
      <c r="O203" s="700"/>
      <c r="P203" s="875"/>
      <c r="Q203" s="735"/>
      <c r="R203" s="693"/>
      <c r="S203" s="704"/>
      <c r="T203" s="705"/>
      <c r="U203" s="704"/>
      <c r="V203" s="704"/>
      <c r="W203" s="704"/>
      <c r="X203" s="705"/>
      <c r="Y203" s="704"/>
      <c r="Z203" s="704"/>
      <c r="AA203" s="704"/>
      <c r="AB203" s="740"/>
      <c r="AC203" s="770"/>
      <c r="AD203" s="770"/>
      <c r="AE203" s="770"/>
      <c r="AF203" s="769"/>
      <c r="AG203" s="771"/>
      <c r="AH203" s="760"/>
      <c r="AI203" s="761"/>
      <c r="AJ203" s="760"/>
      <c r="AK203" s="762"/>
      <c r="AL203" s="762"/>
      <c r="AM203" s="762"/>
      <c r="AN203" s="709"/>
      <c r="AO203" s="693"/>
      <c r="AP203" s="772"/>
      <c r="AQ203" s="764"/>
      <c r="AR203" s="764"/>
      <c r="AS203" s="765"/>
      <c r="AT203" s="766"/>
      <c r="AU203" s="712"/>
      <c r="AV203" s="712"/>
      <c r="AW203" s="712"/>
      <c r="AX203" s="712"/>
      <c r="AY203" s="660"/>
      <c r="AZ203" s="660"/>
      <c r="BA203" s="660"/>
      <c r="BB203" s="660"/>
      <c r="BC203" s="660"/>
      <c r="BD203" s="660"/>
      <c r="BE203" s="660"/>
      <c r="BF203" s="722"/>
      <c r="BG203" s="723"/>
      <c r="BH203" s="724"/>
      <c r="BI203" s="724"/>
      <c r="BJ203" s="724"/>
      <c r="BK203" s="725"/>
    </row>
    <row r="204" spans="1:63" ht="45" customHeight="1">
      <c r="A204" s="690"/>
      <c r="B204" s="691"/>
      <c r="C204" s="751"/>
      <c r="D204" s="751"/>
      <c r="E204" s="693"/>
      <c r="F204" s="693"/>
      <c r="G204" s="735"/>
      <c r="H204" s="693"/>
      <c r="I204" s="769"/>
      <c r="J204" s="693"/>
      <c r="K204" s="696" t="s">
        <v>165</v>
      </c>
      <c r="L204" s="697" t="s">
        <v>485</v>
      </c>
      <c r="M204" s="698"/>
      <c r="N204" s="699"/>
      <c r="O204" s="700"/>
      <c r="P204" s="875"/>
      <c r="Q204" s="735"/>
      <c r="R204" s="693"/>
      <c r="S204" s="704"/>
      <c r="T204" s="705"/>
      <c r="U204" s="704"/>
      <c r="V204" s="704"/>
      <c r="W204" s="704"/>
      <c r="X204" s="705"/>
      <c r="Y204" s="704"/>
      <c r="Z204" s="704"/>
      <c r="AA204" s="704"/>
      <c r="AB204" s="740"/>
      <c r="AC204" s="770"/>
      <c r="AD204" s="770"/>
      <c r="AE204" s="770"/>
      <c r="AF204" s="769"/>
      <c r="AG204" s="771"/>
      <c r="AH204" s="760"/>
      <c r="AI204" s="761"/>
      <c r="AJ204" s="760"/>
      <c r="AK204" s="762"/>
      <c r="AL204" s="762"/>
      <c r="AM204" s="762"/>
      <c r="AN204" s="709"/>
      <c r="AO204" s="693"/>
      <c r="AP204" s="772"/>
      <c r="AQ204" s="764"/>
      <c r="AR204" s="764"/>
      <c r="AS204" s="765"/>
      <c r="AT204" s="766"/>
      <c r="AU204" s="712"/>
      <c r="AV204" s="712"/>
      <c r="AW204" s="712"/>
      <c r="AX204" s="712"/>
      <c r="AY204" s="690"/>
      <c r="AZ204" s="690"/>
      <c r="BA204" s="690"/>
      <c r="BB204" s="690"/>
      <c r="BC204" s="690"/>
      <c r="BD204" s="690"/>
      <c r="BE204" s="690"/>
      <c r="BF204" s="728"/>
      <c r="BG204" s="729"/>
      <c r="BH204" s="730"/>
      <c r="BI204" s="730"/>
      <c r="BJ204" s="730"/>
      <c r="BK204" s="731"/>
    </row>
    <row r="205" spans="1:63" ht="45" customHeight="1">
      <c r="A205" s="690"/>
      <c r="B205" s="691"/>
      <c r="C205" s="743" t="s">
        <v>655</v>
      </c>
      <c r="D205" s="743" t="s">
        <v>656</v>
      </c>
      <c r="E205" s="693"/>
      <c r="F205" s="693"/>
      <c r="G205" s="735"/>
      <c r="H205" s="693"/>
      <c r="I205" s="769"/>
      <c r="J205" s="693"/>
      <c r="K205" s="696" t="s">
        <v>166</v>
      </c>
      <c r="L205" s="697" t="s">
        <v>475</v>
      </c>
      <c r="M205" s="698"/>
      <c r="N205" s="699"/>
      <c r="O205" s="700"/>
      <c r="P205" s="875"/>
      <c r="Q205" s="735"/>
      <c r="R205" s="693"/>
      <c r="S205" s="704"/>
      <c r="T205" s="705"/>
      <c r="U205" s="704"/>
      <c r="V205" s="704"/>
      <c r="W205" s="704"/>
      <c r="X205" s="705"/>
      <c r="Y205" s="704"/>
      <c r="Z205" s="704"/>
      <c r="AA205" s="704"/>
      <c r="AB205" s="740"/>
      <c r="AC205" s="770"/>
      <c r="AD205" s="770"/>
      <c r="AE205" s="770"/>
      <c r="AF205" s="769"/>
      <c r="AG205" s="771"/>
      <c r="AH205" s="760"/>
      <c r="AI205" s="761"/>
      <c r="AJ205" s="760"/>
      <c r="AK205" s="762"/>
      <c r="AL205" s="762"/>
      <c r="AM205" s="762"/>
      <c r="AN205" s="709"/>
      <c r="AO205" s="693"/>
      <c r="AP205" s="772"/>
      <c r="AQ205" s="764"/>
      <c r="AR205" s="764"/>
      <c r="AS205" s="765"/>
      <c r="AT205" s="766"/>
      <c r="AU205" s="712"/>
      <c r="AV205" s="712"/>
      <c r="AW205" s="712"/>
      <c r="AX205" s="712"/>
      <c r="AY205" s="690"/>
      <c r="AZ205" s="690"/>
      <c r="BA205" s="690"/>
      <c r="BB205" s="690"/>
      <c r="BC205" s="690"/>
      <c r="BD205" s="690"/>
      <c r="BE205" s="690"/>
      <c r="BF205" s="728"/>
      <c r="BG205" s="729"/>
      <c r="BH205" s="730"/>
      <c r="BI205" s="730"/>
      <c r="BJ205" s="730"/>
      <c r="BK205" s="731"/>
    </row>
    <row r="206" spans="1:63" ht="45" customHeight="1">
      <c r="A206" s="690"/>
      <c r="B206" s="691"/>
      <c r="C206" s="749"/>
      <c r="D206" s="749"/>
      <c r="E206" s="693"/>
      <c r="F206" s="693"/>
      <c r="G206" s="735"/>
      <c r="H206" s="693"/>
      <c r="I206" s="769"/>
      <c r="J206" s="693"/>
      <c r="K206" s="696" t="s">
        <v>167</v>
      </c>
      <c r="L206" s="697" t="s">
        <v>475</v>
      </c>
      <c r="M206" s="698"/>
      <c r="N206" s="699"/>
      <c r="O206" s="700"/>
      <c r="P206" s="875"/>
      <c r="Q206" s="735"/>
      <c r="R206" s="693"/>
      <c r="S206" s="704"/>
      <c r="T206" s="705"/>
      <c r="U206" s="704"/>
      <c r="V206" s="704"/>
      <c r="W206" s="704"/>
      <c r="X206" s="705"/>
      <c r="Y206" s="704"/>
      <c r="Z206" s="704"/>
      <c r="AA206" s="704"/>
      <c r="AB206" s="672"/>
      <c r="AC206" s="775"/>
      <c r="AD206" s="775"/>
      <c r="AE206" s="775"/>
      <c r="AF206" s="663"/>
      <c r="AG206" s="776"/>
      <c r="AH206" s="760"/>
      <c r="AI206" s="761"/>
      <c r="AJ206" s="760"/>
      <c r="AK206" s="762"/>
      <c r="AL206" s="762"/>
      <c r="AM206" s="762"/>
      <c r="AN206" s="709"/>
      <c r="AO206" s="693"/>
      <c r="AP206" s="777"/>
      <c r="AQ206" s="764"/>
      <c r="AR206" s="764"/>
      <c r="AS206" s="765"/>
      <c r="AT206" s="766"/>
      <c r="AU206" s="673"/>
      <c r="AV206" s="673"/>
      <c r="AW206" s="673"/>
      <c r="AX206" s="673"/>
      <c r="AY206" s="690"/>
      <c r="AZ206" s="690"/>
      <c r="BA206" s="690"/>
      <c r="BB206" s="690"/>
      <c r="BC206" s="690"/>
      <c r="BD206" s="690"/>
      <c r="BE206" s="690"/>
      <c r="BF206" s="728"/>
      <c r="BG206" s="729"/>
      <c r="BH206" s="730"/>
      <c r="BI206" s="730"/>
      <c r="BJ206" s="730"/>
      <c r="BK206" s="731"/>
    </row>
    <row r="207" spans="1:63" ht="45" customHeight="1">
      <c r="A207" s="690"/>
      <c r="B207" s="691"/>
      <c r="C207" s="749"/>
      <c r="D207" s="749"/>
      <c r="E207" s="693"/>
      <c r="F207" s="693"/>
      <c r="G207" s="735" t="s">
        <v>657</v>
      </c>
      <c r="H207" s="693"/>
      <c r="I207" s="769"/>
      <c r="J207" s="693"/>
      <c r="K207" s="696" t="s">
        <v>168</v>
      </c>
      <c r="L207" s="697" t="s">
        <v>475</v>
      </c>
      <c r="M207" s="698"/>
      <c r="N207" s="699"/>
      <c r="O207" s="700"/>
      <c r="P207" s="875"/>
      <c r="Q207" s="735" t="s">
        <v>658</v>
      </c>
      <c r="R207" s="693" t="s">
        <v>133</v>
      </c>
      <c r="S207" s="702" t="s">
        <v>134</v>
      </c>
      <c r="T207" s="703" t="s">
        <v>135</v>
      </c>
      <c r="U207" s="702">
        <f>+IFERROR(VLOOKUP(T207,[3]DATOS!$E$2:$F$17,2,FALSE),"")</f>
        <v>15</v>
      </c>
      <c r="V207" s="704">
        <f>SUM(U207:U213)</f>
        <v>100</v>
      </c>
      <c r="W207" s="704" t="str">
        <f>+IF(AND(V207&lt;=100,V207&gt;=96),"Fuerte",IF(AND(V207&lt;=95,V207&gt;=86),"Moderado",IF(AND(V207&lt;=85,M207&gt;=0),"Débil"," ")))</f>
        <v>Fuerte</v>
      </c>
      <c r="X207" s="705" t="s">
        <v>136</v>
      </c>
      <c r="Y207" s="704" t="str">
        <f>IF(AND(EXACT(W207,"Fuerte"),(EXACT(X207,"Fuerte"))),"Fuerte",IF(AND(EXACT(W207,"Fuerte"),(EXACT(X207,"Moderado"))),"Moderado",IF(AND(EXACT(W207,"Fuerte"),(EXACT(X207,"Débil"))),"Débil",IF(AND(EXACT(W207,"Moderado"),(EXACT(X207,"Fuerte"))),"Moderado",IF(AND(EXACT(W207,"Moderado"),(EXACT(X207,"Moderado"))),"Moderado",IF(AND(EXACT(W207,"Moderado"),(EXACT(X207,"Débil"))),"Débil",IF(AND(EXACT(W207,"Débil"),(EXACT(X207,"Fuerte"))),"Débil",IF(AND(EXACT(W207,"Débil"),(EXACT(X207,"Moderado"))),"Débil",IF(AND(EXACT(W207,"Débil"),(EXACT(X207,"Débil"))),"Débil",)))))))))</f>
        <v>Fuerte</v>
      </c>
      <c r="Z207" s="704">
        <f>IF(Y207="Fuerte",100,IF(Y207="Moderado",50,IF(Y207="Débil",0)))</f>
        <v>100</v>
      </c>
      <c r="AA207" s="704"/>
      <c r="AB207" s="736" t="s">
        <v>21</v>
      </c>
      <c r="AC207" s="736">
        <v>1</v>
      </c>
      <c r="AD207" s="736">
        <v>1</v>
      </c>
      <c r="AE207" s="736">
        <v>1</v>
      </c>
      <c r="AF207" s="757" t="s">
        <v>650</v>
      </c>
      <c r="AG207" s="759" t="s">
        <v>659</v>
      </c>
      <c r="AH207" s="760"/>
      <c r="AI207" s="761"/>
      <c r="AJ207" s="760"/>
      <c r="AK207" s="762"/>
      <c r="AL207" s="762"/>
      <c r="AM207" s="762"/>
      <c r="AN207" s="709"/>
      <c r="AO207" s="693"/>
      <c r="AP207" s="779" t="s">
        <v>660</v>
      </c>
      <c r="AQ207" s="764"/>
      <c r="AR207" s="764"/>
      <c r="AS207" s="765"/>
      <c r="AT207" s="766" t="s">
        <v>661</v>
      </c>
      <c r="AU207" s="767"/>
      <c r="AV207" s="767"/>
      <c r="AW207" s="767"/>
      <c r="AX207" s="767"/>
      <c r="AY207" s="690"/>
      <c r="AZ207" s="690"/>
      <c r="BA207" s="690"/>
      <c r="BB207" s="690"/>
      <c r="BC207" s="690"/>
      <c r="BD207" s="690"/>
      <c r="BE207" s="690"/>
      <c r="BF207" s="728"/>
      <c r="BG207" s="729"/>
      <c r="BH207" s="730"/>
      <c r="BI207" s="730"/>
      <c r="BJ207" s="730"/>
      <c r="BK207" s="731"/>
    </row>
    <row r="208" spans="1:63" ht="45" customHeight="1">
      <c r="A208" s="690"/>
      <c r="B208" s="691"/>
      <c r="C208" s="749"/>
      <c r="D208" s="749"/>
      <c r="E208" s="693"/>
      <c r="F208" s="693"/>
      <c r="G208" s="735"/>
      <c r="H208" s="693"/>
      <c r="I208" s="769"/>
      <c r="J208" s="693"/>
      <c r="K208" s="739" t="s">
        <v>169</v>
      </c>
      <c r="L208" s="697" t="s">
        <v>475</v>
      </c>
      <c r="M208" s="698"/>
      <c r="N208" s="699"/>
      <c r="O208" s="700"/>
      <c r="P208" s="875"/>
      <c r="Q208" s="735"/>
      <c r="R208" s="693"/>
      <c r="S208" s="702" t="s">
        <v>146</v>
      </c>
      <c r="T208" s="703" t="s">
        <v>147</v>
      </c>
      <c r="U208" s="702">
        <f>+IFERROR(VLOOKUP(T208,[3]DATOS!$E$2:$F$17,2,FALSE),"")</f>
        <v>15</v>
      </c>
      <c r="V208" s="704"/>
      <c r="W208" s="704"/>
      <c r="X208" s="705"/>
      <c r="Y208" s="704"/>
      <c r="Z208" s="704"/>
      <c r="AA208" s="704"/>
      <c r="AB208" s="740"/>
      <c r="AC208" s="740"/>
      <c r="AD208" s="740"/>
      <c r="AE208" s="740"/>
      <c r="AF208" s="769"/>
      <c r="AG208" s="771"/>
      <c r="AH208" s="760"/>
      <c r="AI208" s="761"/>
      <c r="AJ208" s="760"/>
      <c r="AK208" s="762"/>
      <c r="AL208" s="762"/>
      <c r="AM208" s="762"/>
      <c r="AN208" s="709"/>
      <c r="AO208" s="693"/>
      <c r="AP208" s="779"/>
      <c r="AQ208" s="764"/>
      <c r="AR208" s="764"/>
      <c r="AS208" s="765"/>
      <c r="AT208" s="766"/>
      <c r="AU208" s="712"/>
      <c r="AV208" s="712"/>
      <c r="AW208" s="712"/>
      <c r="AX208" s="712"/>
      <c r="AY208" s="690"/>
      <c r="AZ208" s="690"/>
      <c r="BA208" s="690"/>
      <c r="BB208" s="690"/>
      <c r="BC208" s="690"/>
      <c r="BD208" s="690"/>
      <c r="BE208" s="690"/>
      <c r="BF208" s="728"/>
      <c r="BG208" s="729"/>
      <c r="BH208" s="730"/>
      <c r="BI208" s="730"/>
      <c r="BJ208" s="730"/>
      <c r="BK208" s="731"/>
    </row>
    <row r="209" spans="1:63" ht="45" customHeight="1">
      <c r="A209" s="690"/>
      <c r="B209" s="691"/>
      <c r="C209" s="749"/>
      <c r="D209" s="749"/>
      <c r="E209" s="693"/>
      <c r="F209" s="693"/>
      <c r="G209" s="735"/>
      <c r="H209" s="693"/>
      <c r="I209" s="769"/>
      <c r="J209" s="693"/>
      <c r="K209" s="739" t="s">
        <v>170</v>
      </c>
      <c r="L209" s="697" t="s">
        <v>475</v>
      </c>
      <c r="M209" s="698"/>
      <c r="N209" s="699"/>
      <c r="O209" s="700"/>
      <c r="P209" s="875"/>
      <c r="Q209" s="735"/>
      <c r="R209" s="693"/>
      <c r="S209" s="702" t="s">
        <v>149</v>
      </c>
      <c r="T209" s="703" t="s">
        <v>150</v>
      </c>
      <c r="U209" s="702">
        <f>+IFERROR(VLOOKUP(T209,[3]DATOS!$E$2:$F$17,2,FALSE),"")</f>
        <v>15</v>
      </c>
      <c r="V209" s="704"/>
      <c r="W209" s="704"/>
      <c r="X209" s="705"/>
      <c r="Y209" s="704"/>
      <c r="Z209" s="704"/>
      <c r="AA209" s="704"/>
      <c r="AB209" s="740"/>
      <c r="AC209" s="740"/>
      <c r="AD209" s="740"/>
      <c r="AE209" s="740"/>
      <c r="AF209" s="769"/>
      <c r="AG209" s="771"/>
      <c r="AH209" s="760"/>
      <c r="AI209" s="761"/>
      <c r="AJ209" s="760"/>
      <c r="AK209" s="762"/>
      <c r="AL209" s="762"/>
      <c r="AM209" s="762"/>
      <c r="AN209" s="709"/>
      <c r="AO209" s="693"/>
      <c r="AP209" s="779"/>
      <c r="AQ209" s="764"/>
      <c r="AR209" s="764"/>
      <c r="AS209" s="765"/>
      <c r="AT209" s="766"/>
      <c r="AU209" s="712"/>
      <c r="AV209" s="712"/>
      <c r="AW209" s="712"/>
      <c r="AX209" s="712"/>
      <c r="AY209" s="690"/>
      <c r="AZ209" s="690"/>
      <c r="BA209" s="690"/>
      <c r="BB209" s="690"/>
      <c r="BC209" s="690"/>
      <c r="BD209" s="690"/>
      <c r="BE209" s="690"/>
      <c r="BF209" s="728"/>
      <c r="BG209" s="729"/>
      <c r="BH209" s="730"/>
      <c r="BI209" s="730"/>
      <c r="BJ209" s="730"/>
      <c r="BK209" s="731"/>
    </row>
    <row r="210" spans="1:63" ht="45" customHeight="1">
      <c r="A210" s="690"/>
      <c r="B210" s="691"/>
      <c r="C210" s="749"/>
      <c r="D210" s="749"/>
      <c r="E210" s="693"/>
      <c r="F210" s="693"/>
      <c r="G210" s="735"/>
      <c r="H210" s="693"/>
      <c r="I210" s="769"/>
      <c r="J210" s="693"/>
      <c r="K210" s="739" t="s">
        <v>171</v>
      </c>
      <c r="L210" s="697" t="s">
        <v>485</v>
      </c>
      <c r="M210" s="698"/>
      <c r="N210" s="699"/>
      <c r="O210" s="700"/>
      <c r="P210" s="875"/>
      <c r="Q210" s="735"/>
      <c r="R210" s="693"/>
      <c r="S210" s="702" t="s">
        <v>153</v>
      </c>
      <c r="T210" s="703" t="s">
        <v>154</v>
      </c>
      <c r="U210" s="702">
        <f>+IFERROR(VLOOKUP(T210,[3]DATOS!$E$2:$F$17,2,FALSE),"")</f>
        <v>15</v>
      </c>
      <c r="V210" s="704"/>
      <c r="W210" s="704"/>
      <c r="X210" s="705"/>
      <c r="Y210" s="704"/>
      <c r="Z210" s="704"/>
      <c r="AA210" s="704"/>
      <c r="AB210" s="740"/>
      <c r="AC210" s="740"/>
      <c r="AD210" s="740"/>
      <c r="AE210" s="740"/>
      <c r="AF210" s="769"/>
      <c r="AG210" s="771"/>
      <c r="AH210" s="760"/>
      <c r="AI210" s="761"/>
      <c r="AJ210" s="760"/>
      <c r="AK210" s="762"/>
      <c r="AL210" s="762"/>
      <c r="AM210" s="762"/>
      <c r="AN210" s="709"/>
      <c r="AO210" s="693"/>
      <c r="AP210" s="779"/>
      <c r="AQ210" s="764"/>
      <c r="AR210" s="764"/>
      <c r="AS210" s="765"/>
      <c r="AT210" s="766"/>
      <c r="AU210" s="712"/>
      <c r="AV210" s="712"/>
      <c r="AW210" s="712"/>
      <c r="AX210" s="712"/>
      <c r="AY210" s="690"/>
      <c r="AZ210" s="690"/>
      <c r="BA210" s="690"/>
      <c r="BB210" s="690"/>
      <c r="BC210" s="690"/>
      <c r="BD210" s="690"/>
      <c r="BE210" s="690"/>
      <c r="BF210" s="728"/>
      <c r="BG210" s="729"/>
      <c r="BH210" s="730"/>
      <c r="BI210" s="730"/>
      <c r="BJ210" s="730"/>
      <c r="BK210" s="731"/>
    </row>
    <row r="211" spans="1:63" ht="45" customHeight="1">
      <c r="A211" s="690"/>
      <c r="B211" s="691"/>
      <c r="C211" s="749"/>
      <c r="D211" s="749"/>
      <c r="E211" s="693"/>
      <c r="F211" s="693"/>
      <c r="G211" s="735"/>
      <c r="H211" s="693"/>
      <c r="I211" s="769"/>
      <c r="J211" s="693"/>
      <c r="K211" s="739" t="s">
        <v>172</v>
      </c>
      <c r="L211" s="697" t="s">
        <v>485</v>
      </c>
      <c r="M211" s="698"/>
      <c r="N211" s="699"/>
      <c r="O211" s="700"/>
      <c r="P211" s="875"/>
      <c r="Q211" s="735"/>
      <c r="R211" s="693"/>
      <c r="S211" s="702" t="s">
        <v>156</v>
      </c>
      <c r="T211" s="703" t="s">
        <v>157</v>
      </c>
      <c r="U211" s="702">
        <f>+IFERROR(VLOOKUP(T211,[3]DATOS!$E$2:$F$17,2,FALSE),"")</f>
        <v>15</v>
      </c>
      <c r="V211" s="704"/>
      <c r="W211" s="704"/>
      <c r="X211" s="705"/>
      <c r="Y211" s="704"/>
      <c r="Z211" s="704"/>
      <c r="AA211" s="704"/>
      <c r="AB211" s="740"/>
      <c r="AC211" s="740"/>
      <c r="AD211" s="740"/>
      <c r="AE211" s="740"/>
      <c r="AF211" s="769"/>
      <c r="AG211" s="771"/>
      <c r="AH211" s="760"/>
      <c r="AI211" s="761"/>
      <c r="AJ211" s="760"/>
      <c r="AK211" s="762"/>
      <c r="AL211" s="762"/>
      <c r="AM211" s="762"/>
      <c r="AN211" s="709"/>
      <c r="AO211" s="693"/>
      <c r="AP211" s="779"/>
      <c r="AQ211" s="764"/>
      <c r="AR211" s="764"/>
      <c r="AS211" s="765"/>
      <c r="AT211" s="766"/>
      <c r="AU211" s="712"/>
      <c r="AV211" s="712"/>
      <c r="AW211" s="712"/>
      <c r="AX211" s="712"/>
      <c r="AY211" s="690"/>
      <c r="AZ211" s="690"/>
      <c r="BA211" s="690"/>
      <c r="BB211" s="690"/>
      <c r="BC211" s="690"/>
      <c r="BD211" s="690"/>
      <c r="BE211" s="690"/>
      <c r="BF211" s="728"/>
      <c r="BG211" s="729"/>
      <c r="BH211" s="730"/>
      <c r="BI211" s="730"/>
      <c r="BJ211" s="730"/>
      <c r="BK211" s="731"/>
    </row>
    <row r="212" spans="1:63" ht="45" customHeight="1">
      <c r="A212" s="690"/>
      <c r="B212" s="691"/>
      <c r="C212" s="749"/>
      <c r="D212" s="749"/>
      <c r="E212" s="693"/>
      <c r="F212" s="693"/>
      <c r="G212" s="735"/>
      <c r="H212" s="693"/>
      <c r="I212" s="769"/>
      <c r="J212" s="693"/>
      <c r="K212" s="739" t="s">
        <v>173</v>
      </c>
      <c r="L212" s="697" t="s">
        <v>485</v>
      </c>
      <c r="M212" s="698"/>
      <c r="N212" s="699"/>
      <c r="O212" s="700"/>
      <c r="P212" s="875"/>
      <c r="Q212" s="735"/>
      <c r="R212" s="693"/>
      <c r="S212" s="702" t="s">
        <v>159</v>
      </c>
      <c r="T212" s="703" t="s">
        <v>160</v>
      </c>
      <c r="U212" s="702">
        <f>+IFERROR(VLOOKUP(T212,[3]DATOS!$E$2:$F$17,2,FALSE),"")</f>
        <v>15</v>
      </c>
      <c r="V212" s="704"/>
      <c r="W212" s="704"/>
      <c r="X212" s="705"/>
      <c r="Y212" s="704"/>
      <c r="Z212" s="704"/>
      <c r="AA212" s="704"/>
      <c r="AB212" s="740"/>
      <c r="AC212" s="740"/>
      <c r="AD212" s="740"/>
      <c r="AE212" s="740"/>
      <c r="AF212" s="769"/>
      <c r="AG212" s="771"/>
      <c r="AH212" s="760"/>
      <c r="AI212" s="761"/>
      <c r="AJ212" s="760"/>
      <c r="AK212" s="762"/>
      <c r="AL212" s="762"/>
      <c r="AM212" s="762"/>
      <c r="AN212" s="709"/>
      <c r="AO212" s="693"/>
      <c r="AP212" s="779"/>
      <c r="AQ212" s="764"/>
      <c r="AR212" s="764"/>
      <c r="AS212" s="765"/>
      <c r="AT212" s="766"/>
      <c r="AU212" s="712"/>
      <c r="AV212" s="712"/>
      <c r="AW212" s="712"/>
      <c r="AX212" s="712"/>
      <c r="AY212" s="690"/>
      <c r="AZ212" s="690"/>
      <c r="BA212" s="690"/>
      <c r="BB212" s="690"/>
      <c r="BC212" s="690"/>
      <c r="BD212" s="690"/>
      <c r="BE212" s="690"/>
      <c r="BF212" s="728"/>
      <c r="BG212" s="729"/>
      <c r="BH212" s="730"/>
      <c r="BI212" s="730"/>
      <c r="BJ212" s="730"/>
      <c r="BK212" s="731"/>
    </row>
    <row r="213" spans="1:63" ht="45" customHeight="1">
      <c r="A213" s="690"/>
      <c r="B213" s="691"/>
      <c r="C213" s="749"/>
      <c r="D213" s="749"/>
      <c r="E213" s="693"/>
      <c r="F213" s="693"/>
      <c r="G213" s="735"/>
      <c r="H213" s="693"/>
      <c r="I213" s="769"/>
      <c r="J213" s="693"/>
      <c r="K213" s="739" t="s">
        <v>174</v>
      </c>
      <c r="L213" s="697" t="s">
        <v>485</v>
      </c>
      <c r="M213" s="698"/>
      <c r="N213" s="699"/>
      <c r="O213" s="700"/>
      <c r="P213" s="875"/>
      <c r="Q213" s="735"/>
      <c r="R213" s="693"/>
      <c r="S213" s="702" t="s">
        <v>162</v>
      </c>
      <c r="T213" s="703" t="s">
        <v>163</v>
      </c>
      <c r="U213" s="702">
        <f>+IFERROR(VLOOKUP(T213,[3]DATOS!$E$2:$F$17,2,FALSE),"")</f>
        <v>10</v>
      </c>
      <c r="V213" s="704"/>
      <c r="W213" s="704"/>
      <c r="X213" s="705"/>
      <c r="Y213" s="704"/>
      <c r="Z213" s="704"/>
      <c r="AA213" s="704"/>
      <c r="AB213" s="740"/>
      <c r="AC213" s="740"/>
      <c r="AD213" s="740"/>
      <c r="AE213" s="740"/>
      <c r="AF213" s="769"/>
      <c r="AG213" s="771"/>
      <c r="AH213" s="760"/>
      <c r="AI213" s="761"/>
      <c r="AJ213" s="760"/>
      <c r="AK213" s="762"/>
      <c r="AL213" s="762"/>
      <c r="AM213" s="762"/>
      <c r="AN213" s="709"/>
      <c r="AO213" s="693"/>
      <c r="AP213" s="779"/>
      <c r="AQ213" s="764"/>
      <c r="AR213" s="764"/>
      <c r="AS213" s="765"/>
      <c r="AT213" s="766"/>
      <c r="AU213" s="712"/>
      <c r="AV213" s="712"/>
      <c r="AW213" s="712"/>
      <c r="AX213" s="712"/>
      <c r="AY213" s="690"/>
      <c r="AZ213" s="690"/>
      <c r="BA213" s="690"/>
      <c r="BB213" s="690"/>
      <c r="BC213" s="690"/>
      <c r="BD213" s="690"/>
      <c r="BE213" s="690"/>
      <c r="BF213" s="728"/>
      <c r="BG213" s="729"/>
      <c r="BH213" s="730"/>
      <c r="BI213" s="730"/>
      <c r="BJ213" s="730"/>
      <c r="BK213" s="731"/>
    </row>
    <row r="214" spans="1:63" ht="45" customHeight="1">
      <c r="A214" s="690"/>
      <c r="B214" s="691"/>
      <c r="C214" s="755"/>
      <c r="D214" s="755"/>
      <c r="E214" s="693"/>
      <c r="F214" s="693"/>
      <c r="G214" s="735"/>
      <c r="H214" s="693"/>
      <c r="I214" s="663"/>
      <c r="J214" s="693"/>
      <c r="K214" s="739" t="s">
        <v>175</v>
      </c>
      <c r="L214" s="697" t="s">
        <v>485</v>
      </c>
      <c r="M214" s="698"/>
      <c r="N214" s="699"/>
      <c r="O214" s="700"/>
      <c r="P214" s="875"/>
      <c r="Q214" s="735"/>
      <c r="R214" s="693"/>
      <c r="S214" s="702"/>
      <c r="T214" s="703"/>
      <c r="U214" s="702"/>
      <c r="V214" s="704"/>
      <c r="W214" s="704"/>
      <c r="X214" s="705"/>
      <c r="Y214" s="704"/>
      <c r="Z214" s="704"/>
      <c r="AA214" s="704"/>
      <c r="AB214" s="672"/>
      <c r="AC214" s="672"/>
      <c r="AD214" s="672"/>
      <c r="AE214" s="672"/>
      <c r="AF214" s="663"/>
      <c r="AG214" s="776"/>
      <c r="AH214" s="760"/>
      <c r="AI214" s="761"/>
      <c r="AJ214" s="760"/>
      <c r="AK214" s="762"/>
      <c r="AL214" s="762"/>
      <c r="AM214" s="762"/>
      <c r="AN214" s="709"/>
      <c r="AO214" s="693"/>
      <c r="AP214" s="779"/>
      <c r="AQ214" s="764"/>
      <c r="AR214" s="764"/>
      <c r="AS214" s="765"/>
      <c r="AT214" s="766"/>
      <c r="AU214" s="673"/>
      <c r="AV214" s="673"/>
      <c r="AW214" s="673"/>
      <c r="AX214" s="673"/>
      <c r="AY214" s="690"/>
      <c r="AZ214" s="690"/>
      <c r="BA214" s="690"/>
      <c r="BB214" s="690"/>
      <c r="BC214" s="690"/>
      <c r="BD214" s="690"/>
      <c r="BE214" s="690"/>
      <c r="BF214" s="728"/>
      <c r="BG214" s="729"/>
      <c r="BH214" s="730"/>
      <c r="BI214" s="730"/>
      <c r="BJ214" s="730"/>
      <c r="BK214" s="731"/>
    </row>
    <row r="215" spans="1:63" ht="15" customHeight="1">
      <c r="A215" s="705">
        <v>12</v>
      </c>
      <c r="B215" s="691" t="s">
        <v>599</v>
      </c>
      <c r="C215" s="876" t="s">
        <v>662</v>
      </c>
      <c r="D215" s="876" t="s">
        <v>663</v>
      </c>
      <c r="E215" s="695" t="s">
        <v>664</v>
      </c>
      <c r="F215" s="695" t="s">
        <v>126</v>
      </c>
      <c r="G215" s="701" t="s">
        <v>665</v>
      </c>
      <c r="H215" s="695" t="s">
        <v>666</v>
      </c>
      <c r="I215" s="540" t="s">
        <v>667</v>
      </c>
      <c r="J215" s="695" t="s">
        <v>129</v>
      </c>
      <c r="K215" s="696" t="s">
        <v>130</v>
      </c>
      <c r="L215" s="697" t="s">
        <v>475</v>
      </c>
      <c r="M215" s="698">
        <f>COUNTIF(L215:L233,"Si")</f>
        <v>11</v>
      </c>
      <c r="N215" s="699" t="str">
        <f>+IF(AND(M215&lt;6,M215&gt;0),"Moderado",IF(AND(M215&lt;12,M215&gt;5),"Mayor",IF(AND(M215&lt;20,M215&gt;11),"Catastrófico","Responda las Preguntas de Impacto")))</f>
        <v>Mayor</v>
      </c>
      <c r="O215" s="700" t="str">
        <f>IF(AND(EXACT(J215,"Rara vez"),(EXACT(N215,"Moderado"))),"Moderado",IF(AND(EXACT(J215,"Rara vez"),(EXACT(N215,"Mayor"))),"Alto",IF(AND(EXACT(J215,"Rara vez"),(EXACT(N215,"Catastrófico"))),"Extremo",IF(AND(EXACT(J215,"Improbable"),(EXACT(N215,"Moderado"))),"Moderado",IF(AND(EXACT(J215,"Improbable"),(EXACT(N215,"Mayor"))),"Alto",IF(AND(EXACT(J215,"Improbable"),(EXACT(N215,"Catastrófico"))),"Extremo",IF(AND(EXACT(J215,"Posible"),(EXACT(N215,"Moderado"))),"Alto",IF(AND(EXACT(J215,"Posible"),(EXACT(N215,"Mayor"))),"Extremo",IF(AND(EXACT(J215,"Posible"),(EXACT(N215,"Catastrófico"))),"Extremo",IF(AND(EXACT(J215,"Probable"),(EXACT(N215,"Moderado"))),"Alto",IF(AND(EXACT(J215,"Probable"),(EXACT(N215,"Mayor"))),"Extremo",IF(AND(EXACT(J215,"Probable"),(EXACT(N215,"Catastrófico"))),"Extremo",IF(AND(EXACT(J215,"Casi Seguro"),(EXACT(N215,"Moderado"))),"Extremo",IF(AND(EXACT(J215,"Casi Seguro"),(EXACT(N215,"Mayor"))),"Extremo",IF(AND(EXACT(J215,"Casi Seguro"),(EXACT(N215,"Catastrófico"))),"Extremo","")))))))))))))))</f>
        <v>Alto</v>
      </c>
      <c r="P215" s="875" t="s">
        <v>476</v>
      </c>
      <c r="Q215" s="877" t="s">
        <v>668</v>
      </c>
      <c r="R215" s="693" t="s">
        <v>133</v>
      </c>
      <c r="S215" s="702" t="s">
        <v>134</v>
      </c>
      <c r="T215" s="703" t="s">
        <v>135</v>
      </c>
      <c r="U215" s="702">
        <f>+IFERROR(VLOOKUP(T215,[3]DATOS!$E$2:$F$17,2,FALSE),"")</f>
        <v>15</v>
      </c>
      <c r="V215" s="704">
        <f>SUM(U215:U221)</f>
        <v>100</v>
      </c>
      <c r="W215" s="704" t="str">
        <f>+IF(AND(V215&lt;=100,V215&gt;=96),"Fuerte",IF(AND(V215&lt;=95,V215&gt;=86),"Moderado",IF(AND(V215&lt;=85,M215&gt;=0),"Débil"," ")))</f>
        <v>Fuerte</v>
      </c>
      <c r="X215" s="705" t="s">
        <v>136</v>
      </c>
      <c r="Y215" s="704" t="str">
        <f>IF(AND(EXACT(W215,"Fuerte"),(EXACT(X215,"Fuerte"))),"Fuerte",IF(AND(EXACT(W215,"Fuerte"),(EXACT(X215,"Moderado"))),"Moderado",IF(AND(EXACT(W215,"Fuerte"),(EXACT(X215,"Débil"))),"Débil",IF(AND(EXACT(W215,"Moderado"),(EXACT(X215,"Fuerte"))),"Moderado",IF(AND(EXACT(W215,"Moderado"),(EXACT(X215,"Moderado"))),"Moderado",IF(AND(EXACT(W215,"Moderado"),(EXACT(X215,"Débil"))),"Débil",IF(AND(EXACT(W215,"Débil"),(EXACT(X215,"Fuerte"))),"Débil",IF(AND(EXACT(W215,"Débil"),(EXACT(X215,"Moderado"))),"Débil",IF(AND(EXACT(W215,"Débil"),(EXACT(X215,"Débil"))),"Débil",)))))))))</f>
        <v>Fuerte</v>
      </c>
      <c r="Z215" s="704">
        <f>IF(Y215="Fuerte",100,IF(Y215="Moderado",50,IF(Y215="Débil",0)))</f>
        <v>100</v>
      </c>
      <c r="AA215" s="704">
        <f>AVERAGE(Z215:Z233)</f>
        <v>100</v>
      </c>
      <c r="AB215" s="737" t="s">
        <v>21</v>
      </c>
      <c r="AC215" s="737">
        <v>1</v>
      </c>
      <c r="AD215" s="737">
        <v>0</v>
      </c>
      <c r="AE215" s="737">
        <v>1</v>
      </c>
      <c r="AF215" s="540" t="s">
        <v>669</v>
      </c>
      <c r="AG215" s="528" t="s">
        <v>670</v>
      </c>
      <c r="AH215" s="706" t="str">
        <f>+IF(AA215=100,"Fuerte",IF(AND(AA215&lt;=99,AA215&gt;=50),"Moderado",IF(AA215&lt;50,"Débil"," ")))</f>
        <v>Fuerte</v>
      </c>
      <c r="AI215" s="707" t="s">
        <v>140</v>
      </c>
      <c r="AJ215" s="706" t="s">
        <v>141</v>
      </c>
      <c r="AK215" s="708" t="str">
        <f>IF(AND(OR(AJ215="Directamente",AJ215="Indirectamente",AJ215="No Disminuye"),(AH215="Fuerte"),(AI215="Directamente"),(OR(J215="Rara vez",J215="Improbable",J215="Posible"))),"Rara vez",IF(AND(OR(AJ215="Directamente",AJ215="Indirectamente",AJ215="No Disminuye"),(AH215="Fuerte"),(AI215="Directamente"),(J215="Probable")),"Improbable",IF(AND(OR(AJ215="Directamente",AJ215="Indirectamente",AJ215="No Disminuye"),(AH215="Fuerte"),(AI215="Directamente"),(J215="Casi Seguro")),"Posible",IF(AND(AJ215="Directamente",AI215="No disminuye",AH215="Fuerte"),J215,IF(AND(OR(AJ215="Directamente",AJ215="Indirectamente",AJ215="No Disminuye"),AH215="Moderado",AI215="Directamente",(OR(J215="Rara vez",J215="Improbable"))),"Rara vez",IF(AND(OR(AJ215="Directamente",AJ215="Indirectamente",AJ215="No Disminuye"),(AH215="Moderado"),(AI215="Directamente"),(J215="Posible")),"Improbable",IF(AND(OR(AJ215="Directamente",AJ215="Indirectamente",AJ215="No Disminuye"),(AH215="Moderado"),(AI215="Directamente"),(J215="Probable")),"Posible",IF(AND(OR(AJ215="Directamente",AJ215="Indirectamente",AJ215="No Disminuye"),(AH215="Moderado"),(AI215="Directamente"),(J215="Casi Seguro")),"Probable",IF(AND(AJ215="Directamente",AI215="No disminuye",AH215="Moderado"),J215,IF(AH215="Débil",J215," ESTA COMBINACION NO ESTÁ CONTEMPLADA EN LA METODOLOGÍA "))))))))))</f>
        <v>Rara vez</v>
      </c>
      <c r="AL215" s="708" t="str">
        <f>IF(AND(OR(AJ215="Directamente",AJ215="Indirectamente",AJ215="No Disminuye"),AH215="Moderado",AI215="Directamente",(OR(J215="Raro",J215="Improbable"))),"Raro",IF(AND(OR(AJ215="Directamente",AJ215="Indirectamente",AJ215="No Disminuye"),(AH215="Moderado"),(AI215="Directamente"),(J215="Posible")),"Improbable",IF(AND(OR(AJ215="Directamente",AJ215="Indirectamente",AJ215="No Disminuye"),(AH215="Moderado"),(AI215="Directamente"),(J215="Probable")),"Posible",IF(AND(OR(AJ215="Directamente",AJ215="Indirectamente",AJ215="No Disminuye"),(AH215="Moderado"),(AI215="Directamente"),(J215="Casi Seguro")),"Probable",IF(AND(AJ215="Directamente",AI215="No disminuye",AH215="Moderado"),J215," ")))))</f>
        <v xml:space="preserve"> </v>
      </c>
      <c r="AM215" s="708" t="str">
        <f>N215</f>
        <v>Mayor</v>
      </c>
      <c r="AN215" s="709" t="str">
        <f>IF(AND(EXACT(AK215,"Rara vez"),(EXACT(AM215,"Moderado"))),"Moderado",IF(AND(EXACT(AK215,"Rara vez"),(EXACT(AM215,"Mayor"))),"Alto",IF(AND(EXACT(AK215,"Rara vez"),(EXACT(AM215,"Catastrófico"))),"Extremo",IF(AND(EXACT(AK215,"Improbable"),(EXACT(AM215,"Moderado"))),"Moderado",IF(AND(EXACT(AK215,"Improbable"),(EXACT(AM215,"Mayor"))),"Alto",IF(AND(EXACT(AK215,"Improbable"),(EXACT(AM215,"Catastrófico"))),"Extremo",IF(AND(EXACT(AK215,"Posible"),(EXACT(AM215,"Moderado"))),"Alto",IF(AND(EXACT(AK215,"Posible"),(EXACT(AM215,"Mayor"))),"Extremo",IF(AND(EXACT(AK215,"Posible"),(EXACT(AM215,"Catastrófico"))),"Extremo",IF(AND(EXACT(AK215,"Probable"),(EXACT(AM215,"Moderado"))),"Alto",IF(AND(EXACT(AK215,"Probable"),(EXACT(AM215,"Mayor"))),"Extremo",IF(AND(EXACT(AK215,"Probable"),(EXACT(AM215,"Catastrófico"))),"Extremo",IF(AND(EXACT(AK215,"Casi Seguro"),(EXACT(AM215,"Moderado"))),"Extremo",IF(AND(EXACT(AK215,"Casi Seguro"),(EXACT(AM215,"Mayor"))),"Extremo",IF(AND(EXACT(AK215,"Casi Seguro"),(EXACT(AM215,"Catastrófico"))),"Extremo","")))))))))))))))</f>
        <v>Alto</v>
      </c>
      <c r="AO215" s="695" t="s">
        <v>476</v>
      </c>
      <c r="AP215" s="748" t="s">
        <v>671</v>
      </c>
      <c r="AQ215" s="710">
        <v>44927</v>
      </c>
      <c r="AR215" s="710">
        <v>45291</v>
      </c>
      <c r="AS215" s="711" t="s">
        <v>672</v>
      </c>
      <c r="AT215" s="792" t="s">
        <v>673</v>
      </c>
      <c r="AU215" s="705"/>
      <c r="AV215" s="705"/>
      <c r="AW215" s="705"/>
      <c r="AX215" s="705"/>
    </row>
    <row r="216" spans="1:63">
      <c r="A216" s="705"/>
      <c r="B216" s="691"/>
      <c r="C216" s="879"/>
      <c r="D216" s="879"/>
      <c r="E216" s="695"/>
      <c r="F216" s="695"/>
      <c r="G216" s="701"/>
      <c r="H216" s="695"/>
      <c r="I216" s="541"/>
      <c r="J216" s="695"/>
      <c r="K216" s="696" t="s">
        <v>145</v>
      </c>
      <c r="L216" s="697" t="s">
        <v>485</v>
      </c>
      <c r="M216" s="698"/>
      <c r="N216" s="699"/>
      <c r="O216" s="700"/>
      <c r="P216" s="875"/>
      <c r="Q216" s="735"/>
      <c r="R216" s="693"/>
      <c r="S216" s="702" t="s">
        <v>146</v>
      </c>
      <c r="T216" s="703" t="s">
        <v>147</v>
      </c>
      <c r="U216" s="702">
        <f>+IFERROR(VLOOKUP(T216,[3]DATOS!$E$2:$F$17,2,FALSE),"")</f>
        <v>15</v>
      </c>
      <c r="V216" s="704"/>
      <c r="W216" s="704"/>
      <c r="X216" s="705"/>
      <c r="Y216" s="704"/>
      <c r="Z216" s="704"/>
      <c r="AA216" s="704"/>
      <c r="AB216" s="674"/>
      <c r="AC216" s="674"/>
      <c r="AD216" s="674"/>
      <c r="AE216" s="674"/>
      <c r="AF216" s="541"/>
      <c r="AG216" s="529"/>
      <c r="AH216" s="706"/>
      <c r="AI216" s="707"/>
      <c r="AJ216" s="706"/>
      <c r="AK216" s="708"/>
      <c r="AL216" s="708"/>
      <c r="AM216" s="708"/>
      <c r="AN216" s="709"/>
      <c r="AO216" s="695"/>
      <c r="AP216" s="678"/>
      <c r="AQ216" s="710"/>
      <c r="AR216" s="710"/>
      <c r="AS216" s="711"/>
      <c r="AT216" s="792"/>
      <c r="AU216" s="705"/>
      <c r="AV216" s="705"/>
      <c r="AW216" s="705"/>
      <c r="AX216" s="705"/>
    </row>
    <row r="217" spans="1:63">
      <c r="A217" s="705"/>
      <c r="B217" s="691"/>
      <c r="C217" s="879"/>
      <c r="D217" s="879"/>
      <c r="E217" s="695"/>
      <c r="F217" s="695"/>
      <c r="G217" s="701"/>
      <c r="H217" s="695"/>
      <c r="I217" s="541"/>
      <c r="J217" s="695"/>
      <c r="K217" s="696" t="s">
        <v>148</v>
      </c>
      <c r="L217" s="697" t="s">
        <v>475</v>
      </c>
      <c r="M217" s="698"/>
      <c r="N217" s="699"/>
      <c r="O217" s="700"/>
      <c r="P217" s="875"/>
      <c r="Q217" s="735"/>
      <c r="R217" s="693"/>
      <c r="S217" s="702" t="s">
        <v>149</v>
      </c>
      <c r="T217" s="703" t="s">
        <v>150</v>
      </c>
      <c r="U217" s="702">
        <f>+IFERROR(VLOOKUP(T217,[3]DATOS!$E$2:$F$17,2,FALSE),"")</f>
        <v>15</v>
      </c>
      <c r="V217" s="704"/>
      <c r="W217" s="704"/>
      <c r="X217" s="705"/>
      <c r="Y217" s="704"/>
      <c r="Z217" s="704"/>
      <c r="AA217" s="704"/>
      <c r="AB217" s="674"/>
      <c r="AC217" s="674"/>
      <c r="AD217" s="674"/>
      <c r="AE217" s="674"/>
      <c r="AF217" s="541"/>
      <c r="AG217" s="529"/>
      <c r="AH217" s="706"/>
      <c r="AI217" s="707"/>
      <c r="AJ217" s="706"/>
      <c r="AK217" s="708"/>
      <c r="AL217" s="708"/>
      <c r="AM217" s="708"/>
      <c r="AN217" s="709"/>
      <c r="AO217" s="695"/>
      <c r="AP217" s="678"/>
      <c r="AQ217" s="710"/>
      <c r="AR217" s="710"/>
      <c r="AS217" s="711"/>
      <c r="AT217" s="792"/>
      <c r="AU217" s="705"/>
      <c r="AV217" s="705"/>
      <c r="AW217" s="705"/>
      <c r="AX217" s="705"/>
    </row>
    <row r="218" spans="1:63">
      <c r="A218" s="705"/>
      <c r="B218" s="691"/>
      <c r="C218" s="879"/>
      <c r="D218" s="879"/>
      <c r="E218" s="695"/>
      <c r="F218" s="695"/>
      <c r="G218" s="701"/>
      <c r="H218" s="695"/>
      <c r="I218" s="541"/>
      <c r="J218" s="695"/>
      <c r="K218" s="696" t="s">
        <v>151</v>
      </c>
      <c r="L218" s="697" t="s">
        <v>485</v>
      </c>
      <c r="M218" s="698"/>
      <c r="N218" s="699"/>
      <c r="O218" s="700"/>
      <c r="P218" s="875"/>
      <c r="Q218" s="735"/>
      <c r="R218" s="693"/>
      <c r="S218" s="702" t="s">
        <v>153</v>
      </c>
      <c r="T218" s="703" t="s">
        <v>154</v>
      </c>
      <c r="U218" s="702">
        <f>+IFERROR(VLOOKUP(T218,[3]DATOS!$E$2:$F$17,2,FALSE),"")</f>
        <v>15</v>
      </c>
      <c r="V218" s="704"/>
      <c r="W218" s="704"/>
      <c r="X218" s="705"/>
      <c r="Y218" s="704"/>
      <c r="Z218" s="704"/>
      <c r="AA218" s="704"/>
      <c r="AB218" s="674"/>
      <c r="AC218" s="674"/>
      <c r="AD218" s="674"/>
      <c r="AE218" s="674"/>
      <c r="AF218" s="541"/>
      <c r="AG218" s="529"/>
      <c r="AH218" s="706"/>
      <c r="AI218" s="707"/>
      <c r="AJ218" s="706"/>
      <c r="AK218" s="708"/>
      <c r="AL218" s="708"/>
      <c r="AM218" s="708"/>
      <c r="AN218" s="709"/>
      <c r="AO218" s="695"/>
      <c r="AP218" s="678"/>
      <c r="AQ218" s="710"/>
      <c r="AR218" s="710"/>
      <c r="AS218" s="711"/>
      <c r="AT218" s="792"/>
      <c r="AU218" s="705"/>
      <c r="AV218" s="705"/>
      <c r="AW218" s="705"/>
      <c r="AX218" s="705"/>
    </row>
    <row r="219" spans="1:63">
      <c r="A219" s="705"/>
      <c r="B219" s="691"/>
      <c r="C219" s="879"/>
      <c r="D219" s="879"/>
      <c r="E219" s="695"/>
      <c r="F219" s="695"/>
      <c r="G219" s="701"/>
      <c r="H219" s="695"/>
      <c r="I219" s="541"/>
      <c r="J219" s="695"/>
      <c r="K219" s="696" t="s">
        <v>155</v>
      </c>
      <c r="L219" s="697" t="s">
        <v>475</v>
      </c>
      <c r="M219" s="698"/>
      <c r="N219" s="699"/>
      <c r="O219" s="700"/>
      <c r="P219" s="875"/>
      <c r="Q219" s="735"/>
      <c r="R219" s="693"/>
      <c r="S219" s="702" t="s">
        <v>156</v>
      </c>
      <c r="T219" s="703" t="s">
        <v>157</v>
      </c>
      <c r="U219" s="702">
        <f>+IFERROR(VLOOKUP(T219,[3]DATOS!$E$2:$F$17,2,FALSE),"")</f>
        <v>15</v>
      </c>
      <c r="V219" s="704"/>
      <c r="W219" s="704"/>
      <c r="X219" s="705"/>
      <c r="Y219" s="704"/>
      <c r="Z219" s="704"/>
      <c r="AA219" s="704"/>
      <c r="AB219" s="674"/>
      <c r="AC219" s="674"/>
      <c r="AD219" s="674"/>
      <c r="AE219" s="674"/>
      <c r="AF219" s="541"/>
      <c r="AG219" s="529"/>
      <c r="AH219" s="706"/>
      <c r="AI219" s="707"/>
      <c r="AJ219" s="706"/>
      <c r="AK219" s="708"/>
      <c r="AL219" s="708"/>
      <c r="AM219" s="708"/>
      <c r="AN219" s="709"/>
      <c r="AO219" s="695"/>
      <c r="AP219" s="678"/>
      <c r="AQ219" s="710"/>
      <c r="AR219" s="710"/>
      <c r="AS219" s="711"/>
      <c r="AT219" s="792"/>
      <c r="AU219" s="705"/>
      <c r="AV219" s="705"/>
      <c r="AW219" s="705"/>
      <c r="AX219" s="705"/>
    </row>
    <row r="220" spans="1:63">
      <c r="A220" s="705"/>
      <c r="B220" s="691"/>
      <c r="C220" s="879"/>
      <c r="D220" s="879"/>
      <c r="E220" s="695"/>
      <c r="F220" s="695"/>
      <c r="G220" s="701"/>
      <c r="H220" s="695"/>
      <c r="I220" s="541"/>
      <c r="J220" s="695"/>
      <c r="K220" s="696" t="s">
        <v>158</v>
      </c>
      <c r="L220" s="697" t="s">
        <v>475</v>
      </c>
      <c r="M220" s="698"/>
      <c r="N220" s="699"/>
      <c r="O220" s="700"/>
      <c r="P220" s="875"/>
      <c r="Q220" s="735"/>
      <c r="R220" s="693"/>
      <c r="S220" s="702" t="s">
        <v>159</v>
      </c>
      <c r="T220" s="703" t="s">
        <v>160</v>
      </c>
      <c r="U220" s="702">
        <f>+IFERROR(VLOOKUP(T220,[3]DATOS!$E$2:$F$17,2,FALSE),"")</f>
        <v>15</v>
      </c>
      <c r="V220" s="704"/>
      <c r="W220" s="704"/>
      <c r="X220" s="705"/>
      <c r="Y220" s="704"/>
      <c r="Z220" s="704"/>
      <c r="AA220" s="704"/>
      <c r="AB220" s="674"/>
      <c r="AC220" s="674"/>
      <c r="AD220" s="674"/>
      <c r="AE220" s="674"/>
      <c r="AF220" s="541"/>
      <c r="AG220" s="529"/>
      <c r="AH220" s="706"/>
      <c r="AI220" s="707"/>
      <c r="AJ220" s="706"/>
      <c r="AK220" s="708"/>
      <c r="AL220" s="708"/>
      <c r="AM220" s="708"/>
      <c r="AN220" s="709"/>
      <c r="AO220" s="695"/>
      <c r="AP220" s="678"/>
      <c r="AQ220" s="710"/>
      <c r="AR220" s="710"/>
      <c r="AS220" s="711"/>
      <c r="AT220" s="792"/>
      <c r="AU220" s="705"/>
      <c r="AV220" s="705"/>
      <c r="AW220" s="705"/>
      <c r="AX220" s="705"/>
    </row>
    <row r="221" spans="1:63" ht="48.75" customHeight="1">
      <c r="A221" s="705"/>
      <c r="B221" s="691"/>
      <c r="C221" s="879"/>
      <c r="D221" s="879"/>
      <c r="E221" s="695"/>
      <c r="F221" s="695"/>
      <c r="G221" s="701"/>
      <c r="H221" s="695"/>
      <c r="I221" s="541"/>
      <c r="J221" s="695"/>
      <c r="K221" s="696" t="s">
        <v>161</v>
      </c>
      <c r="L221" s="697" t="s">
        <v>485</v>
      </c>
      <c r="M221" s="698"/>
      <c r="N221" s="699"/>
      <c r="O221" s="700"/>
      <c r="P221" s="875"/>
      <c r="Q221" s="735"/>
      <c r="R221" s="693"/>
      <c r="S221" s="702" t="s">
        <v>162</v>
      </c>
      <c r="T221" s="703" t="s">
        <v>163</v>
      </c>
      <c r="U221" s="702">
        <f>+IFERROR(VLOOKUP(T221,[3]DATOS!$E$2:$F$17,2,FALSE),"")</f>
        <v>10</v>
      </c>
      <c r="V221" s="704"/>
      <c r="W221" s="704"/>
      <c r="X221" s="705"/>
      <c r="Y221" s="704"/>
      <c r="Z221" s="704"/>
      <c r="AA221" s="704"/>
      <c r="AB221" s="674"/>
      <c r="AC221" s="674"/>
      <c r="AD221" s="674"/>
      <c r="AE221" s="674"/>
      <c r="AF221" s="541"/>
      <c r="AG221" s="529"/>
      <c r="AH221" s="706"/>
      <c r="AI221" s="707"/>
      <c r="AJ221" s="706"/>
      <c r="AK221" s="708"/>
      <c r="AL221" s="708"/>
      <c r="AM221" s="708"/>
      <c r="AN221" s="709"/>
      <c r="AO221" s="695"/>
      <c r="AP221" s="678"/>
      <c r="AQ221" s="710"/>
      <c r="AR221" s="710"/>
      <c r="AS221" s="711"/>
      <c r="AT221" s="792"/>
      <c r="AU221" s="705"/>
      <c r="AV221" s="705"/>
      <c r="AW221" s="705"/>
      <c r="AX221" s="705"/>
    </row>
    <row r="222" spans="1:63" ht="30.75">
      <c r="A222" s="705"/>
      <c r="B222" s="691"/>
      <c r="C222" s="879"/>
      <c r="D222" s="879"/>
      <c r="E222" s="695"/>
      <c r="F222" s="695"/>
      <c r="G222" s="701"/>
      <c r="H222" s="695"/>
      <c r="I222" s="541"/>
      <c r="J222" s="695"/>
      <c r="K222" s="696" t="s">
        <v>164</v>
      </c>
      <c r="L222" s="697" t="s">
        <v>485</v>
      </c>
      <c r="M222" s="698"/>
      <c r="N222" s="699"/>
      <c r="O222" s="700"/>
      <c r="P222" s="875"/>
      <c r="Q222" s="735"/>
      <c r="R222" s="693"/>
      <c r="S222" s="704"/>
      <c r="T222" s="705"/>
      <c r="U222" s="704"/>
      <c r="V222" s="704"/>
      <c r="W222" s="704"/>
      <c r="X222" s="705"/>
      <c r="Y222" s="704"/>
      <c r="Z222" s="704"/>
      <c r="AA222" s="704"/>
      <c r="AB222" s="674"/>
      <c r="AC222" s="674"/>
      <c r="AD222" s="674"/>
      <c r="AE222" s="674"/>
      <c r="AF222" s="541"/>
      <c r="AG222" s="529"/>
      <c r="AH222" s="706"/>
      <c r="AI222" s="707"/>
      <c r="AJ222" s="706"/>
      <c r="AK222" s="708"/>
      <c r="AL222" s="708"/>
      <c r="AM222" s="708"/>
      <c r="AN222" s="709"/>
      <c r="AO222" s="695"/>
      <c r="AP222" s="678"/>
      <c r="AQ222" s="710"/>
      <c r="AR222" s="710"/>
      <c r="AS222" s="711"/>
      <c r="AT222" s="792"/>
      <c r="AU222" s="705"/>
      <c r="AV222" s="705"/>
      <c r="AW222" s="705"/>
      <c r="AX222" s="705"/>
    </row>
    <row r="223" spans="1:63">
      <c r="A223" s="705"/>
      <c r="B223" s="691"/>
      <c r="C223" s="879"/>
      <c r="D223" s="879"/>
      <c r="E223" s="695"/>
      <c r="F223" s="695"/>
      <c r="G223" s="701"/>
      <c r="H223" s="695"/>
      <c r="I223" s="541"/>
      <c r="J223" s="695"/>
      <c r="K223" s="696" t="s">
        <v>165</v>
      </c>
      <c r="L223" s="697" t="s">
        <v>485</v>
      </c>
      <c r="M223" s="698"/>
      <c r="N223" s="699"/>
      <c r="O223" s="700"/>
      <c r="P223" s="875"/>
      <c r="Q223" s="735"/>
      <c r="R223" s="693"/>
      <c r="S223" s="704"/>
      <c r="T223" s="705"/>
      <c r="U223" s="704"/>
      <c r="V223" s="704"/>
      <c r="W223" s="704"/>
      <c r="X223" s="705"/>
      <c r="Y223" s="704"/>
      <c r="Z223" s="704"/>
      <c r="AA223" s="704"/>
      <c r="AB223" s="674"/>
      <c r="AC223" s="674"/>
      <c r="AD223" s="674"/>
      <c r="AE223" s="674"/>
      <c r="AF223" s="541"/>
      <c r="AG223" s="529"/>
      <c r="AH223" s="706"/>
      <c r="AI223" s="707"/>
      <c r="AJ223" s="706"/>
      <c r="AK223" s="708"/>
      <c r="AL223" s="708"/>
      <c r="AM223" s="708"/>
      <c r="AN223" s="709"/>
      <c r="AO223" s="695"/>
      <c r="AP223" s="678"/>
      <c r="AQ223" s="710"/>
      <c r="AR223" s="710"/>
      <c r="AS223" s="711"/>
      <c r="AT223" s="792"/>
      <c r="AU223" s="705"/>
      <c r="AV223" s="705"/>
      <c r="AW223" s="705"/>
      <c r="AX223" s="705"/>
    </row>
    <row r="224" spans="1:63">
      <c r="A224" s="705"/>
      <c r="B224" s="691"/>
      <c r="C224" s="743" t="s">
        <v>674</v>
      </c>
      <c r="D224" s="743" t="s">
        <v>675</v>
      </c>
      <c r="E224" s="695"/>
      <c r="F224" s="695"/>
      <c r="G224" s="701"/>
      <c r="H224" s="695"/>
      <c r="I224" s="541"/>
      <c r="J224" s="695"/>
      <c r="K224" s="696" t="s">
        <v>166</v>
      </c>
      <c r="L224" s="697" t="s">
        <v>475</v>
      </c>
      <c r="M224" s="698"/>
      <c r="N224" s="699"/>
      <c r="O224" s="700"/>
      <c r="P224" s="875"/>
      <c r="Q224" s="735"/>
      <c r="R224" s="693"/>
      <c r="S224" s="704"/>
      <c r="T224" s="705"/>
      <c r="U224" s="704"/>
      <c r="V224" s="704"/>
      <c r="W224" s="704"/>
      <c r="X224" s="705"/>
      <c r="Y224" s="704"/>
      <c r="Z224" s="704"/>
      <c r="AA224" s="704"/>
      <c r="AB224" s="674"/>
      <c r="AC224" s="674"/>
      <c r="AD224" s="674"/>
      <c r="AE224" s="674"/>
      <c r="AF224" s="541"/>
      <c r="AG224" s="529"/>
      <c r="AH224" s="706"/>
      <c r="AI224" s="707"/>
      <c r="AJ224" s="706"/>
      <c r="AK224" s="708"/>
      <c r="AL224" s="708"/>
      <c r="AM224" s="708"/>
      <c r="AN224" s="709"/>
      <c r="AO224" s="695"/>
      <c r="AP224" s="678"/>
      <c r="AQ224" s="710"/>
      <c r="AR224" s="710"/>
      <c r="AS224" s="711"/>
      <c r="AT224" s="792"/>
      <c r="AU224" s="705"/>
      <c r="AV224" s="705"/>
      <c r="AW224" s="705"/>
      <c r="AX224" s="705"/>
    </row>
    <row r="225" spans="1:50">
      <c r="A225" s="705"/>
      <c r="B225" s="691"/>
      <c r="C225" s="749"/>
      <c r="D225" s="749"/>
      <c r="E225" s="695"/>
      <c r="F225" s="695"/>
      <c r="G225" s="701"/>
      <c r="H225" s="695"/>
      <c r="I225" s="541"/>
      <c r="J225" s="695"/>
      <c r="K225" s="696" t="s">
        <v>167</v>
      </c>
      <c r="L225" s="697" t="s">
        <v>475</v>
      </c>
      <c r="M225" s="698"/>
      <c r="N225" s="699"/>
      <c r="O225" s="700"/>
      <c r="P225" s="875"/>
      <c r="Q225" s="735"/>
      <c r="R225" s="693"/>
      <c r="S225" s="704"/>
      <c r="T225" s="705"/>
      <c r="U225" s="704"/>
      <c r="V225" s="704"/>
      <c r="W225" s="704"/>
      <c r="X225" s="705"/>
      <c r="Y225" s="704"/>
      <c r="Z225" s="704"/>
      <c r="AA225" s="704"/>
      <c r="AB225" s="733"/>
      <c r="AC225" s="733"/>
      <c r="AD225" s="733"/>
      <c r="AE225" s="733"/>
      <c r="AF225" s="542"/>
      <c r="AG225" s="530"/>
      <c r="AH225" s="706"/>
      <c r="AI225" s="707"/>
      <c r="AJ225" s="706"/>
      <c r="AK225" s="708"/>
      <c r="AL225" s="708"/>
      <c r="AM225" s="708"/>
      <c r="AN225" s="709"/>
      <c r="AO225" s="695"/>
      <c r="AP225" s="734"/>
      <c r="AQ225" s="710"/>
      <c r="AR225" s="710"/>
      <c r="AS225" s="711"/>
      <c r="AT225" s="792"/>
      <c r="AU225" s="705"/>
      <c r="AV225" s="705"/>
      <c r="AW225" s="705"/>
      <c r="AX225" s="705"/>
    </row>
    <row r="226" spans="1:50" ht="15" customHeight="1">
      <c r="A226" s="705"/>
      <c r="B226" s="691"/>
      <c r="C226" s="749"/>
      <c r="D226" s="749"/>
      <c r="E226" s="695"/>
      <c r="F226" s="695"/>
      <c r="G226" s="701" t="s">
        <v>676</v>
      </c>
      <c r="H226" s="695"/>
      <c r="I226" s="541"/>
      <c r="J226" s="695"/>
      <c r="K226" s="696" t="s">
        <v>168</v>
      </c>
      <c r="L226" s="697" t="s">
        <v>475</v>
      </c>
      <c r="M226" s="698"/>
      <c r="N226" s="699"/>
      <c r="O226" s="700"/>
      <c r="P226" s="875"/>
      <c r="Q226" s="735" t="s">
        <v>677</v>
      </c>
      <c r="R226" s="693" t="s">
        <v>133</v>
      </c>
      <c r="S226" s="702" t="s">
        <v>134</v>
      </c>
      <c r="T226" s="703" t="s">
        <v>135</v>
      </c>
      <c r="U226" s="702">
        <f>+IFERROR(VLOOKUP(T226,[3]DATOS!$E$2:$F$17,2,FALSE),"")</f>
        <v>15</v>
      </c>
      <c r="V226" s="704">
        <f>SUM(U226:U232)</f>
        <v>100</v>
      </c>
      <c r="W226" s="704" t="str">
        <f>+IF(AND(V226&lt;=100,V226&gt;=96),"Fuerte",IF(AND(V226&lt;=95,V226&gt;=86),"Moderado",IF(AND(V226&lt;=85,M226&gt;=0),"Débil"," ")))</f>
        <v>Fuerte</v>
      </c>
      <c r="X226" s="705" t="s">
        <v>136</v>
      </c>
      <c r="Y226" s="704" t="str">
        <f>IF(AND(EXACT(W226,"Fuerte"),(EXACT(X226,"Fuerte"))),"Fuerte",IF(AND(EXACT(W226,"Fuerte"),(EXACT(X226,"Moderado"))),"Moderado",IF(AND(EXACT(W226,"Fuerte"),(EXACT(X226,"Débil"))),"Débil",IF(AND(EXACT(W226,"Moderado"),(EXACT(X226,"Fuerte"))),"Moderado",IF(AND(EXACT(W226,"Moderado"),(EXACT(X226,"Moderado"))),"Moderado",IF(AND(EXACT(W226,"Moderado"),(EXACT(X226,"Débil"))),"Débil",IF(AND(EXACT(W226,"Débil"),(EXACT(X226,"Fuerte"))),"Débil",IF(AND(EXACT(W226,"Débil"),(EXACT(X226,"Moderado"))),"Débil",IF(AND(EXACT(W226,"Débil"),(EXACT(X226,"Débil"))),"Débil",)))))))))</f>
        <v>Fuerte</v>
      </c>
      <c r="Z226" s="704">
        <f>IF(Y226="Fuerte",100,IF(Y226="Moderado",50,IF(Y226="Débil",0)))</f>
        <v>100</v>
      </c>
      <c r="AA226" s="704"/>
      <c r="AB226" s="737" t="s">
        <v>21</v>
      </c>
      <c r="AC226" s="880">
        <v>1</v>
      </c>
      <c r="AD226" s="880">
        <v>1</v>
      </c>
      <c r="AE226" s="880">
        <v>1</v>
      </c>
      <c r="AF226" s="540" t="s">
        <v>669</v>
      </c>
      <c r="AG226" s="528" t="s">
        <v>678</v>
      </c>
      <c r="AH226" s="706"/>
      <c r="AI226" s="707"/>
      <c r="AJ226" s="706"/>
      <c r="AK226" s="708"/>
      <c r="AL226" s="708"/>
      <c r="AM226" s="708"/>
      <c r="AN226" s="709"/>
      <c r="AO226" s="695"/>
      <c r="AP226" s="741" t="s">
        <v>679</v>
      </c>
      <c r="AQ226" s="710"/>
      <c r="AR226" s="710"/>
      <c r="AS226" s="711"/>
      <c r="AT226" s="792" t="s">
        <v>680</v>
      </c>
      <c r="AU226" s="705"/>
      <c r="AV226" s="705"/>
      <c r="AW226" s="705"/>
      <c r="AX226" s="705"/>
    </row>
    <row r="227" spans="1:50">
      <c r="A227" s="705"/>
      <c r="B227" s="691"/>
      <c r="C227" s="749"/>
      <c r="D227" s="749"/>
      <c r="E227" s="695"/>
      <c r="F227" s="695"/>
      <c r="G227" s="701"/>
      <c r="H227" s="695"/>
      <c r="I227" s="541"/>
      <c r="J227" s="695"/>
      <c r="K227" s="739" t="s">
        <v>169</v>
      </c>
      <c r="L227" s="697" t="s">
        <v>475</v>
      </c>
      <c r="M227" s="698"/>
      <c r="N227" s="699"/>
      <c r="O227" s="700"/>
      <c r="P227" s="875"/>
      <c r="Q227" s="735"/>
      <c r="R227" s="693"/>
      <c r="S227" s="702" t="s">
        <v>146</v>
      </c>
      <c r="T227" s="703" t="s">
        <v>147</v>
      </c>
      <c r="U227" s="702">
        <f>+IFERROR(VLOOKUP(T227,[3]DATOS!$E$2:$F$17,2,FALSE),"")</f>
        <v>15</v>
      </c>
      <c r="V227" s="704"/>
      <c r="W227" s="704"/>
      <c r="X227" s="705"/>
      <c r="Y227" s="704"/>
      <c r="Z227" s="704"/>
      <c r="AA227" s="704"/>
      <c r="AB227" s="674"/>
      <c r="AC227" s="881"/>
      <c r="AD227" s="881"/>
      <c r="AE227" s="881"/>
      <c r="AF227" s="541"/>
      <c r="AG227" s="529"/>
      <c r="AH227" s="706"/>
      <c r="AI227" s="707"/>
      <c r="AJ227" s="706"/>
      <c r="AK227" s="708"/>
      <c r="AL227" s="708"/>
      <c r="AM227" s="708"/>
      <c r="AN227" s="709"/>
      <c r="AO227" s="695"/>
      <c r="AP227" s="741"/>
      <c r="AQ227" s="710"/>
      <c r="AR227" s="710"/>
      <c r="AS227" s="711"/>
      <c r="AT227" s="792"/>
      <c r="AU227" s="705"/>
      <c r="AV227" s="705"/>
      <c r="AW227" s="705"/>
      <c r="AX227" s="705"/>
    </row>
    <row r="228" spans="1:50">
      <c r="A228" s="705"/>
      <c r="B228" s="691"/>
      <c r="C228" s="749"/>
      <c r="D228" s="749"/>
      <c r="E228" s="695"/>
      <c r="F228" s="695"/>
      <c r="G228" s="701"/>
      <c r="H228" s="695"/>
      <c r="I228" s="541"/>
      <c r="J228" s="695"/>
      <c r="K228" s="739" t="s">
        <v>170</v>
      </c>
      <c r="L228" s="697" t="s">
        <v>475</v>
      </c>
      <c r="M228" s="698"/>
      <c r="N228" s="699"/>
      <c r="O228" s="700"/>
      <c r="P228" s="875"/>
      <c r="Q228" s="735"/>
      <c r="R228" s="693"/>
      <c r="S228" s="702" t="s">
        <v>149</v>
      </c>
      <c r="T228" s="703" t="s">
        <v>150</v>
      </c>
      <c r="U228" s="702">
        <f>+IFERROR(VLOOKUP(T228,[3]DATOS!$E$2:$F$17,2,FALSE),"")</f>
        <v>15</v>
      </c>
      <c r="V228" s="704"/>
      <c r="W228" s="704"/>
      <c r="X228" s="705"/>
      <c r="Y228" s="704"/>
      <c r="Z228" s="704"/>
      <c r="AA228" s="704"/>
      <c r="AB228" s="674"/>
      <c r="AC228" s="881"/>
      <c r="AD228" s="881"/>
      <c r="AE228" s="881"/>
      <c r="AF228" s="541"/>
      <c r="AG228" s="529"/>
      <c r="AH228" s="706"/>
      <c r="AI228" s="707"/>
      <c r="AJ228" s="706"/>
      <c r="AK228" s="708"/>
      <c r="AL228" s="708"/>
      <c r="AM228" s="708"/>
      <c r="AN228" s="709"/>
      <c r="AO228" s="695"/>
      <c r="AP228" s="741"/>
      <c r="AQ228" s="710"/>
      <c r="AR228" s="710"/>
      <c r="AS228" s="711"/>
      <c r="AT228" s="792"/>
      <c r="AU228" s="705"/>
      <c r="AV228" s="705"/>
      <c r="AW228" s="705"/>
      <c r="AX228" s="705"/>
    </row>
    <row r="229" spans="1:50">
      <c r="A229" s="705"/>
      <c r="B229" s="691"/>
      <c r="C229" s="749"/>
      <c r="D229" s="749"/>
      <c r="E229" s="695"/>
      <c r="F229" s="695"/>
      <c r="G229" s="701"/>
      <c r="H229" s="695"/>
      <c r="I229" s="541"/>
      <c r="J229" s="695"/>
      <c r="K229" s="739" t="s">
        <v>171</v>
      </c>
      <c r="L229" s="697" t="s">
        <v>475</v>
      </c>
      <c r="M229" s="698"/>
      <c r="N229" s="699"/>
      <c r="O229" s="700"/>
      <c r="P229" s="875"/>
      <c r="Q229" s="735"/>
      <c r="R229" s="693"/>
      <c r="S229" s="702" t="s">
        <v>153</v>
      </c>
      <c r="T229" s="703" t="s">
        <v>154</v>
      </c>
      <c r="U229" s="702">
        <f>+IFERROR(VLOOKUP(T229,[3]DATOS!$E$2:$F$17,2,FALSE),"")</f>
        <v>15</v>
      </c>
      <c r="V229" s="704"/>
      <c r="W229" s="704"/>
      <c r="X229" s="705"/>
      <c r="Y229" s="704"/>
      <c r="Z229" s="704"/>
      <c r="AA229" s="704"/>
      <c r="AB229" s="674"/>
      <c r="AC229" s="881"/>
      <c r="AD229" s="881"/>
      <c r="AE229" s="881"/>
      <c r="AF229" s="541"/>
      <c r="AG229" s="529"/>
      <c r="AH229" s="706"/>
      <c r="AI229" s="707"/>
      <c r="AJ229" s="706"/>
      <c r="AK229" s="708"/>
      <c r="AL229" s="708"/>
      <c r="AM229" s="708"/>
      <c r="AN229" s="709"/>
      <c r="AO229" s="695"/>
      <c r="AP229" s="741"/>
      <c r="AQ229" s="710"/>
      <c r="AR229" s="710"/>
      <c r="AS229" s="711"/>
      <c r="AT229" s="792"/>
      <c r="AU229" s="705"/>
      <c r="AV229" s="705"/>
      <c r="AW229" s="705"/>
      <c r="AX229" s="705"/>
    </row>
    <row r="230" spans="1:50" ht="27" customHeight="1">
      <c r="A230" s="705"/>
      <c r="B230" s="691"/>
      <c r="C230" s="749"/>
      <c r="D230" s="749"/>
      <c r="E230" s="695"/>
      <c r="F230" s="695"/>
      <c r="G230" s="701"/>
      <c r="H230" s="695"/>
      <c r="I230" s="541"/>
      <c r="J230" s="695"/>
      <c r="K230" s="739" t="s">
        <v>172</v>
      </c>
      <c r="L230" s="697" t="s">
        <v>485</v>
      </c>
      <c r="M230" s="698"/>
      <c r="N230" s="699"/>
      <c r="O230" s="700"/>
      <c r="P230" s="875"/>
      <c r="Q230" s="735"/>
      <c r="R230" s="693"/>
      <c r="S230" s="702" t="s">
        <v>156</v>
      </c>
      <c r="T230" s="703" t="s">
        <v>157</v>
      </c>
      <c r="U230" s="702">
        <f>+IFERROR(VLOOKUP(T230,[3]DATOS!$E$2:$F$17,2,FALSE),"")</f>
        <v>15</v>
      </c>
      <c r="V230" s="704"/>
      <c r="W230" s="704"/>
      <c r="X230" s="705"/>
      <c r="Y230" s="704"/>
      <c r="Z230" s="704"/>
      <c r="AA230" s="704"/>
      <c r="AB230" s="674"/>
      <c r="AC230" s="881"/>
      <c r="AD230" s="881"/>
      <c r="AE230" s="881"/>
      <c r="AF230" s="541"/>
      <c r="AG230" s="529"/>
      <c r="AH230" s="706"/>
      <c r="AI230" s="707"/>
      <c r="AJ230" s="706"/>
      <c r="AK230" s="708"/>
      <c r="AL230" s="708"/>
      <c r="AM230" s="708"/>
      <c r="AN230" s="709"/>
      <c r="AO230" s="695"/>
      <c r="AP230" s="741"/>
      <c r="AQ230" s="710"/>
      <c r="AR230" s="710"/>
      <c r="AS230" s="711"/>
      <c r="AT230" s="792"/>
      <c r="AU230" s="705"/>
      <c r="AV230" s="705"/>
      <c r="AW230" s="705"/>
      <c r="AX230" s="705"/>
    </row>
    <row r="231" spans="1:50">
      <c r="A231" s="705"/>
      <c r="B231" s="691"/>
      <c r="C231" s="749"/>
      <c r="D231" s="749"/>
      <c r="E231" s="695"/>
      <c r="F231" s="695"/>
      <c r="G231" s="701"/>
      <c r="H231" s="695"/>
      <c r="I231" s="541"/>
      <c r="J231" s="695"/>
      <c r="K231" s="739" t="s">
        <v>173</v>
      </c>
      <c r="L231" s="697" t="s">
        <v>475</v>
      </c>
      <c r="M231" s="698"/>
      <c r="N231" s="699"/>
      <c r="O231" s="700"/>
      <c r="P231" s="875"/>
      <c r="Q231" s="735"/>
      <c r="R231" s="693"/>
      <c r="S231" s="702" t="s">
        <v>159</v>
      </c>
      <c r="T231" s="703" t="s">
        <v>160</v>
      </c>
      <c r="U231" s="702">
        <f>+IFERROR(VLOOKUP(T231,[3]DATOS!$E$2:$F$17,2,FALSE),"")</f>
        <v>15</v>
      </c>
      <c r="V231" s="704"/>
      <c r="W231" s="704"/>
      <c r="X231" s="705"/>
      <c r="Y231" s="704"/>
      <c r="Z231" s="704"/>
      <c r="AA231" s="704"/>
      <c r="AB231" s="674"/>
      <c r="AC231" s="881"/>
      <c r="AD231" s="881"/>
      <c r="AE231" s="881"/>
      <c r="AF231" s="541"/>
      <c r="AG231" s="529"/>
      <c r="AH231" s="706"/>
      <c r="AI231" s="707"/>
      <c r="AJ231" s="706"/>
      <c r="AK231" s="708"/>
      <c r="AL231" s="708"/>
      <c r="AM231" s="708"/>
      <c r="AN231" s="709"/>
      <c r="AO231" s="695"/>
      <c r="AP231" s="741"/>
      <c r="AQ231" s="710"/>
      <c r="AR231" s="710"/>
      <c r="AS231" s="711"/>
      <c r="AT231" s="792"/>
      <c r="AU231" s="705"/>
      <c r="AV231" s="705"/>
      <c r="AW231" s="705"/>
      <c r="AX231" s="705"/>
    </row>
    <row r="232" spans="1:50">
      <c r="A232" s="705"/>
      <c r="B232" s="691"/>
      <c r="C232" s="749"/>
      <c r="D232" s="749"/>
      <c r="E232" s="695"/>
      <c r="F232" s="695"/>
      <c r="G232" s="701"/>
      <c r="H232" s="695"/>
      <c r="I232" s="541"/>
      <c r="J232" s="695"/>
      <c r="K232" s="739" t="s">
        <v>174</v>
      </c>
      <c r="L232" s="697" t="s">
        <v>485</v>
      </c>
      <c r="M232" s="698"/>
      <c r="N232" s="699"/>
      <c r="O232" s="700"/>
      <c r="P232" s="875"/>
      <c r="Q232" s="735"/>
      <c r="R232" s="693"/>
      <c r="S232" s="702" t="s">
        <v>162</v>
      </c>
      <c r="T232" s="703" t="s">
        <v>163</v>
      </c>
      <c r="U232" s="702">
        <f>+IFERROR(VLOOKUP(T232,[3]DATOS!$E$2:$F$17,2,FALSE),"")</f>
        <v>10</v>
      </c>
      <c r="V232" s="704"/>
      <c r="W232" s="704"/>
      <c r="X232" s="705"/>
      <c r="Y232" s="704"/>
      <c r="Z232" s="704"/>
      <c r="AA232" s="704"/>
      <c r="AB232" s="674"/>
      <c r="AC232" s="881"/>
      <c r="AD232" s="881"/>
      <c r="AE232" s="881"/>
      <c r="AF232" s="541"/>
      <c r="AG232" s="529"/>
      <c r="AH232" s="706"/>
      <c r="AI232" s="707"/>
      <c r="AJ232" s="706"/>
      <c r="AK232" s="708"/>
      <c r="AL232" s="708"/>
      <c r="AM232" s="708"/>
      <c r="AN232" s="709"/>
      <c r="AO232" s="695"/>
      <c r="AP232" s="741"/>
      <c r="AQ232" s="710"/>
      <c r="AR232" s="710"/>
      <c r="AS232" s="711"/>
      <c r="AT232" s="792"/>
      <c r="AU232" s="705"/>
      <c r="AV232" s="705"/>
      <c r="AW232" s="705"/>
      <c r="AX232" s="705"/>
    </row>
    <row r="233" spans="1:50" ht="119.25" customHeight="1">
      <c r="A233" s="705"/>
      <c r="B233" s="691"/>
      <c r="C233" s="751"/>
      <c r="D233" s="751"/>
      <c r="E233" s="695"/>
      <c r="F233" s="695"/>
      <c r="G233" s="701"/>
      <c r="H233" s="695"/>
      <c r="I233" s="542"/>
      <c r="J233" s="695"/>
      <c r="K233" s="739" t="s">
        <v>175</v>
      </c>
      <c r="L233" s="697" t="s">
        <v>485</v>
      </c>
      <c r="M233" s="698"/>
      <c r="N233" s="699"/>
      <c r="O233" s="700"/>
      <c r="P233" s="875"/>
      <c r="Q233" s="735"/>
      <c r="R233" s="693"/>
      <c r="S233" s="702"/>
      <c r="T233" s="703"/>
      <c r="U233" s="702"/>
      <c r="V233" s="704"/>
      <c r="W233" s="704"/>
      <c r="X233" s="705"/>
      <c r="Y233" s="704"/>
      <c r="Z233" s="704"/>
      <c r="AA233" s="704"/>
      <c r="AB233" s="733"/>
      <c r="AC233" s="882"/>
      <c r="AD233" s="882"/>
      <c r="AE233" s="882"/>
      <c r="AF233" s="542"/>
      <c r="AG233" s="530"/>
      <c r="AH233" s="706"/>
      <c r="AI233" s="707"/>
      <c r="AJ233" s="706"/>
      <c r="AK233" s="708"/>
      <c r="AL233" s="708"/>
      <c r="AM233" s="708"/>
      <c r="AN233" s="709"/>
      <c r="AO233" s="695"/>
      <c r="AP233" s="741"/>
      <c r="AQ233" s="710"/>
      <c r="AR233" s="710"/>
      <c r="AS233" s="711"/>
      <c r="AT233" s="792"/>
      <c r="AU233" s="705"/>
      <c r="AV233" s="705"/>
      <c r="AW233" s="705"/>
      <c r="AX233" s="705"/>
    </row>
    <row r="234" spans="1:50" ht="27" customHeight="1">
      <c r="A234" s="540">
        <v>13</v>
      </c>
      <c r="B234" s="540" t="s">
        <v>599</v>
      </c>
      <c r="C234" s="876" t="s">
        <v>681</v>
      </c>
      <c r="D234" s="876" t="s">
        <v>682</v>
      </c>
      <c r="E234" s="540" t="s">
        <v>683</v>
      </c>
      <c r="F234" s="540" t="s">
        <v>126</v>
      </c>
      <c r="G234" s="543" t="s">
        <v>684</v>
      </c>
      <c r="H234" s="540" t="s">
        <v>685</v>
      </c>
      <c r="I234" s="695" t="s">
        <v>180</v>
      </c>
      <c r="J234" s="695" t="s">
        <v>129</v>
      </c>
      <c r="K234" s="696" t="s">
        <v>130</v>
      </c>
      <c r="L234" s="697" t="s">
        <v>475</v>
      </c>
      <c r="M234" s="698">
        <f>COUNTIF(L234:L252,"Si")</f>
        <v>10</v>
      </c>
      <c r="N234" s="699" t="str">
        <f>+IF(AND(M234&lt;6,M234&gt;0),"Moderado",IF(AND(M234&lt;12,M234&gt;5),"Mayor",IF(AND(M234&lt;20,M234&gt;11),"Catastrófico","Responda las Preguntas de Impacto")))</f>
        <v>Mayor</v>
      </c>
      <c r="O234" s="700" t="str">
        <f>IF(AND(EXACT(J234,"Rara vez"),(EXACT(N234,"Moderado"))),"Moderado",IF(AND(EXACT(J234,"Rara vez"),(EXACT(N234,"Mayor"))),"Alto",IF(AND(EXACT(J234,"Rara vez"),(EXACT(N234,"Catastrófico"))),"Extremo",IF(AND(EXACT(J234,"Improbable"),(EXACT(N234,"Moderado"))),"Moderado",IF(AND(EXACT(J234,"Improbable"),(EXACT(N234,"Mayor"))),"Alto",IF(AND(EXACT(J234,"Improbable"),(EXACT(N234,"Catastrófico"))),"Extremo",IF(AND(EXACT(J234,"Posible"),(EXACT(N234,"Moderado"))),"Alto",IF(AND(EXACT(J234,"Posible"),(EXACT(N234,"Mayor"))),"Extremo",IF(AND(EXACT(J234,"Posible"),(EXACT(N234,"Catastrófico"))),"Extremo",IF(AND(EXACT(J234,"Probable"),(EXACT(N234,"Moderado"))),"Alto",IF(AND(EXACT(J234,"Probable"),(EXACT(N234,"Mayor"))),"Extremo",IF(AND(EXACT(J234,"Probable"),(EXACT(N234,"Catastrófico"))),"Extremo",IF(AND(EXACT(J234,"Casi Seguro"),(EXACT(N234,"Moderado"))),"Extremo",IF(AND(EXACT(J234,"Casi Seguro"),(EXACT(N234,"Mayor"))),"Extremo",IF(AND(EXACT(J234,"Casi Seguro"),(EXACT(N234,"Catastrófico"))),"Extremo","")))))))))))))))</f>
        <v>Alto</v>
      </c>
      <c r="P234" s="695" t="s">
        <v>476</v>
      </c>
      <c r="Q234" s="883" t="s">
        <v>686</v>
      </c>
      <c r="R234" s="693" t="s">
        <v>133</v>
      </c>
      <c r="S234" s="702" t="s">
        <v>134</v>
      </c>
      <c r="T234" s="703" t="s">
        <v>135</v>
      </c>
      <c r="U234" s="702">
        <f>+IFERROR(VLOOKUP(T234,[3]DATOS!$E$2:$F$17,2,FALSE),"")</f>
        <v>15</v>
      </c>
      <c r="V234" s="704">
        <f>SUM(U234:U240)</f>
        <v>100</v>
      </c>
      <c r="W234" s="704" t="str">
        <f>+IF(AND(V234&lt;=100,V234&gt;=96),"Fuerte",IF(AND(V234&lt;=95,V234&gt;=86),"Moderado",IF(AND(V234&lt;=85,M234&gt;=0),"Débil"," ")))</f>
        <v>Fuerte</v>
      </c>
      <c r="X234" s="705" t="s">
        <v>136</v>
      </c>
      <c r="Y234" s="704" t="str">
        <f>IF(AND(EXACT(W234,"Fuerte"),(EXACT(X234,"Fuerte"))),"Fuerte",IF(AND(EXACT(W234,"Fuerte"),(EXACT(X234,"Moderado"))),"Moderado",IF(AND(EXACT(W234,"Fuerte"),(EXACT(X234,"Débil"))),"Débil",IF(AND(EXACT(W234,"Moderado"),(EXACT(X234,"Fuerte"))),"Moderado",IF(AND(EXACT(W234,"Moderado"),(EXACT(X234,"Moderado"))),"Moderado",IF(AND(EXACT(W234,"Moderado"),(EXACT(X234,"Débil"))),"Débil",IF(AND(EXACT(W234,"Débil"),(EXACT(X234,"Fuerte"))),"Débil",IF(AND(EXACT(W234,"Débil"),(EXACT(X234,"Moderado"))),"Débil",IF(AND(EXACT(W234,"Débil"),(EXACT(X234,"Débil"))),"Débil",)))))))))</f>
        <v>Fuerte</v>
      </c>
      <c r="Z234" s="704">
        <f>IF(Y234="Fuerte",100,IF(Y234="Moderado",50,IF(Y234="Débil",0)))</f>
        <v>100</v>
      </c>
      <c r="AA234" s="704">
        <f>AVERAGE(Z234:Z252)</f>
        <v>100</v>
      </c>
      <c r="AB234" s="746" t="s">
        <v>49</v>
      </c>
      <c r="AC234" s="884">
        <v>0.33</v>
      </c>
      <c r="AD234" s="884">
        <v>0.33</v>
      </c>
      <c r="AE234" s="884">
        <v>0.34</v>
      </c>
      <c r="AF234" s="695" t="s">
        <v>687</v>
      </c>
      <c r="AG234" s="707" t="s">
        <v>688</v>
      </c>
      <c r="AH234" s="706" t="str">
        <f>+IF(AA234=100,"Fuerte",IF(AND(AA234&lt;=99,AA234&gt;=50),"Moderado",IF(AA234&lt;50,"Débil"," ")))</f>
        <v>Fuerte</v>
      </c>
      <c r="AI234" s="707" t="s">
        <v>140</v>
      </c>
      <c r="AJ234" s="706" t="s">
        <v>140</v>
      </c>
      <c r="AK234" s="708" t="str">
        <f>IF(AND(OR(AJ234="Directamente",AJ234="Indirectamente",AJ234="No Disminuye"),(AH234="Fuerte"),(AI234="Directamente"),(OR(J234="Rara vez",J234="Improbable",J234="Posible"))),"Rara vez",IF(AND(OR(AJ234="Directamente",AJ234="Indirectamente",AJ234="No Disminuye"),(AH234="Fuerte"),(AI234="Directamente"),(J234="Probable")),"Improbable",IF(AND(OR(AJ234="Directamente",AJ234="Indirectamente",AJ234="No Disminuye"),(AH234="Fuerte"),(AI234="Directamente"),(J234="Casi Seguro")),"Posible",IF(AND(AJ234="Directamente",AI234="No disminuye",AH234="Fuerte"),J234,IF(AND(OR(AJ234="Directamente",AJ234="Indirectamente",AJ234="No Disminuye"),AH234="Moderado",AI234="Directamente",(OR(J234="Rara vez",J234="Improbable"))),"Rara vez",IF(AND(OR(AJ234="Directamente",AJ234="Indirectamente",AJ234="No Disminuye"),(AH234="Moderado"),(AI234="Directamente"),(J234="Posible")),"Improbable",IF(AND(OR(AJ234="Directamente",AJ234="Indirectamente",AJ234="No Disminuye"),(AH234="Moderado"),(AI234="Directamente"),(J234="Probable")),"Posible",IF(AND(OR(AJ234="Directamente",AJ234="Indirectamente",AJ234="No Disminuye"),(AH234="Moderado"),(AI234="Directamente"),(J234="Casi Seguro")),"Probable",IF(AND(AJ234="Directamente",AI234="No disminuye",AH234="Moderado"),J234,IF(AH234="Débil",J234," ESTA COMBINACION NO ESTÁ CONTEMPLADA EN LA METODOLOGÍA "))))))))))</f>
        <v>Rara vez</v>
      </c>
      <c r="AL234" s="708" t="str">
        <f>IF(AND(OR(AJ234="Directamente",AJ234="Indirectamente",AJ234="No Disminuye"),AH234="Moderado",AI234="Directamente",(OR(J234="Raro",J234="Improbable"))),"Raro",IF(AND(OR(AJ234="Directamente",AJ234="Indirectamente",AJ234="No Disminuye"),(AH234="Moderado"),(AI234="Directamente"),(J234="Posible")),"Improbable",IF(AND(OR(AJ234="Directamente",AJ234="Indirectamente",AJ234="No Disminuye"),(AH234="Moderado"),(AI234="Directamente"),(J234="Probable")),"Posible",IF(AND(OR(AJ234="Directamente",AJ234="Indirectamente",AJ234="No Disminuye"),(AH234="Moderado"),(AI234="Directamente"),(J234="Casi Seguro")),"Probable",IF(AND(AJ234="Directamente",AI234="No disminuye",AH234="Moderado"),J234," ")))))</f>
        <v xml:space="preserve"> </v>
      </c>
      <c r="AM234" s="708" t="str">
        <f>N234</f>
        <v>Mayor</v>
      </c>
      <c r="AN234" s="708" t="str">
        <f>IF(AND(EXACT(AK234,"Rara vez"),(EXACT(AM234,"Moderado"))),"Moderado",IF(AND(EXACT(AK234,"Rara vez"),(EXACT(AM234,"Mayor"))),"Alto",IF(AND(EXACT(AK234,"Rara vez"),(EXACT(AM234,"Catastrófico"))),"Extremo",IF(AND(EXACT(AK234,"Improbable"),(EXACT(AM234,"Moderado"))),"Moderado",IF(AND(EXACT(AK234,"Improbable"),(EXACT(AM234,"Mayor"))),"Alto",IF(AND(EXACT(AK234,"Improbable"),(EXACT(AM234,"Catastrófico"))),"Extremo",IF(AND(EXACT(AK234,"Posible"),(EXACT(AM234,"Moderado"))),"Alto",IF(AND(EXACT(AK234,"Posible"),(EXACT(AM234,"Mayor"))),"Extremo",IF(AND(EXACT(AK234,"Posible"),(EXACT(AM234,"Catastrófico"))),"Extremo",IF(AND(EXACT(AK234,"Probable"),(EXACT(AM234,"Moderado"))),"Alto",IF(AND(EXACT(AK234,"Probable"),(EXACT(AM234,"Mayor"))),"Extremo",IF(AND(EXACT(AK234,"Probable"),(EXACT(AM234,"Catastrófico"))),"Extremo",IF(AND(EXACT(AK234,"Casi Seguro"),(EXACT(AM234,"Moderado"))),"Extremo",IF(AND(EXACT(AK234,"Casi Seguro"),(EXACT(AM234,"Mayor"))),"Extremo",IF(AND(EXACT(AK234,"Casi Seguro"),(EXACT(AM234,"Catastrófico"))),"Extremo","")))))))))))))))</f>
        <v>Alto</v>
      </c>
      <c r="AO234" s="695" t="s">
        <v>476</v>
      </c>
      <c r="AP234" s="885" t="s">
        <v>689</v>
      </c>
      <c r="AQ234" s="710">
        <v>44927</v>
      </c>
      <c r="AR234" s="710">
        <v>45291</v>
      </c>
      <c r="AS234" s="711" t="s">
        <v>690</v>
      </c>
      <c r="AT234" s="540" t="s">
        <v>691</v>
      </c>
      <c r="AU234" s="886"/>
      <c r="AV234" s="886"/>
      <c r="AW234" s="886"/>
      <c r="AX234" s="705"/>
    </row>
    <row r="235" spans="1:50">
      <c r="A235" s="541"/>
      <c r="B235" s="541"/>
      <c r="C235" s="879"/>
      <c r="D235" s="879"/>
      <c r="E235" s="541"/>
      <c r="F235" s="541"/>
      <c r="G235" s="544"/>
      <c r="H235" s="541"/>
      <c r="I235" s="695"/>
      <c r="J235" s="695"/>
      <c r="K235" s="696" t="s">
        <v>145</v>
      </c>
      <c r="L235" s="697" t="s">
        <v>475</v>
      </c>
      <c r="M235" s="698"/>
      <c r="N235" s="699"/>
      <c r="O235" s="700"/>
      <c r="P235" s="695"/>
      <c r="Q235" s="883"/>
      <c r="R235" s="693"/>
      <c r="S235" s="702" t="s">
        <v>146</v>
      </c>
      <c r="T235" s="703" t="s">
        <v>147</v>
      </c>
      <c r="U235" s="702">
        <f>+IFERROR(VLOOKUP(T235,[3]DATOS!$E$2:$F$17,2,FALSE),"")</f>
        <v>15</v>
      </c>
      <c r="V235" s="704"/>
      <c r="W235" s="704"/>
      <c r="X235" s="705"/>
      <c r="Y235" s="704"/>
      <c r="Z235" s="704"/>
      <c r="AA235" s="704"/>
      <c r="AB235" s="746"/>
      <c r="AC235" s="746"/>
      <c r="AD235" s="746"/>
      <c r="AE235" s="746"/>
      <c r="AF235" s="695"/>
      <c r="AG235" s="707"/>
      <c r="AH235" s="706"/>
      <c r="AI235" s="707"/>
      <c r="AJ235" s="706"/>
      <c r="AK235" s="708"/>
      <c r="AL235" s="708"/>
      <c r="AM235" s="708"/>
      <c r="AN235" s="708"/>
      <c r="AO235" s="695"/>
      <c r="AP235" s="887"/>
      <c r="AQ235" s="710"/>
      <c r="AR235" s="710"/>
      <c r="AS235" s="711"/>
      <c r="AT235" s="541"/>
      <c r="AU235" s="888"/>
      <c r="AV235" s="888"/>
      <c r="AW235" s="888"/>
      <c r="AX235" s="705"/>
    </row>
    <row r="236" spans="1:50" ht="30" customHeight="1">
      <c r="A236" s="541"/>
      <c r="B236" s="541"/>
      <c r="C236" s="879"/>
      <c r="D236" s="879"/>
      <c r="E236" s="541"/>
      <c r="F236" s="541"/>
      <c r="G236" s="544"/>
      <c r="H236" s="541"/>
      <c r="I236" s="695"/>
      <c r="J236" s="695"/>
      <c r="K236" s="696" t="s">
        <v>148</v>
      </c>
      <c r="L236" s="697" t="s">
        <v>485</v>
      </c>
      <c r="M236" s="698"/>
      <c r="N236" s="699"/>
      <c r="O236" s="700"/>
      <c r="P236" s="695"/>
      <c r="Q236" s="883"/>
      <c r="R236" s="693"/>
      <c r="S236" s="702" t="s">
        <v>149</v>
      </c>
      <c r="T236" s="703" t="s">
        <v>150</v>
      </c>
      <c r="U236" s="702">
        <f>+IFERROR(VLOOKUP(T236,[3]DATOS!$E$2:$F$17,2,FALSE),"")</f>
        <v>15</v>
      </c>
      <c r="V236" s="704"/>
      <c r="W236" s="704"/>
      <c r="X236" s="705"/>
      <c r="Y236" s="704"/>
      <c r="Z236" s="704"/>
      <c r="AA236" s="704"/>
      <c r="AB236" s="746"/>
      <c r="AC236" s="746"/>
      <c r="AD236" s="746"/>
      <c r="AE236" s="746"/>
      <c r="AF236" s="695"/>
      <c r="AG236" s="707"/>
      <c r="AH236" s="706"/>
      <c r="AI236" s="707"/>
      <c r="AJ236" s="706"/>
      <c r="AK236" s="708"/>
      <c r="AL236" s="708"/>
      <c r="AM236" s="708"/>
      <c r="AN236" s="708"/>
      <c r="AO236" s="695"/>
      <c r="AP236" s="887"/>
      <c r="AQ236" s="710"/>
      <c r="AR236" s="710"/>
      <c r="AS236" s="711"/>
      <c r="AT236" s="541"/>
      <c r="AU236" s="888"/>
      <c r="AV236" s="888"/>
      <c r="AW236" s="888"/>
      <c r="AX236" s="705"/>
    </row>
    <row r="237" spans="1:50">
      <c r="A237" s="541"/>
      <c r="B237" s="541"/>
      <c r="C237" s="879"/>
      <c r="D237" s="879"/>
      <c r="E237" s="541"/>
      <c r="F237" s="541"/>
      <c r="G237" s="544"/>
      <c r="H237" s="541"/>
      <c r="I237" s="695"/>
      <c r="J237" s="695"/>
      <c r="K237" s="696" t="s">
        <v>151</v>
      </c>
      <c r="L237" s="697" t="s">
        <v>485</v>
      </c>
      <c r="M237" s="698"/>
      <c r="N237" s="699"/>
      <c r="O237" s="700"/>
      <c r="P237" s="695"/>
      <c r="Q237" s="883"/>
      <c r="R237" s="693"/>
      <c r="S237" s="702" t="s">
        <v>153</v>
      </c>
      <c r="T237" s="703" t="s">
        <v>154</v>
      </c>
      <c r="U237" s="702">
        <f>+IFERROR(VLOOKUP(T237,[3]DATOS!$E$2:$F$17,2,FALSE),"")</f>
        <v>15</v>
      </c>
      <c r="V237" s="704"/>
      <c r="W237" s="704"/>
      <c r="X237" s="705"/>
      <c r="Y237" s="704"/>
      <c r="Z237" s="704"/>
      <c r="AA237" s="704"/>
      <c r="AB237" s="746"/>
      <c r="AC237" s="746"/>
      <c r="AD237" s="746"/>
      <c r="AE237" s="746"/>
      <c r="AF237" s="695"/>
      <c r="AG237" s="707"/>
      <c r="AH237" s="706"/>
      <c r="AI237" s="707"/>
      <c r="AJ237" s="706"/>
      <c r="AK237" s="708"/>
      <c r="AL237" s="708"/>
      <c r="AM237" s="708"/>
      <c r="AN237" s="708"/>
      <c r="AO237" s="695"/>
      <c r="AP237" s="887"/>
      <c r="AQ237" s="710"/>
      <c r="AR237" s="710"/>
      <c r="AS237" s="711"/>
      <c r="AT237" s="541"/>
      <c r="AU237" s="888"/>
      <c r="AV237" s="888"/>
      <c r="AW237" s="888"/>
      <c r="AX237" s="705"/>
    </row>
    <row r="238" spans="1:50" ht="27.95" customHeight="1">
      <c r="A238" s="541"/>
      <c r="B238" s="541"/>
      <c r="C238" s="879"/>
      <c r="D238" s="879"/>
      <c r="E238" s="541"/>
      <c r="F238" s="541"/>
      <c r="G238" s="544"/>
      <c r="H238" s="541"/>
      <c r="I238" s="695"/>
      <c r="J238" s="695"/>
      <c r="K238" s="696" t="s">
        <v>155</v>
      </c>
      <c r="L238" s="697" t="s">
        <v>475</v>
      </c>
      <c r="M238" s="698"/>
      <c r="N238" s="699"/>
      <c r="O238" s="700"/>
      <c r="P238" s="695"/>
      <c r="Q238" s="883"/>
      <c r="R238" s="693"/>
      <c r="S238" s="702" t="s">
        <v>156</v>
      </c>
      <c r="T238" s="703" t="s">
        <v>157</v>
      </c>
      <c r="U238" s="702">
        <f>+IFERROR(VLOOKUP(T238,[3]DATOS!$E$2:$F$17,2,FALSE),"")</f>
        <v>15</v>
      </c>
      <c r="V238" s="704"/>
      <c r="W238" s="704"/>
      <c r="X238" s="705"/>
      <c r="Y238" s="704"/>
      <c r="Z238" s="704"/>
      <c r="AA238" s="704"/>
      <c r="AB238" s="746"/>
      <c r="AC238" s="746"/>
      <c r="AD238" s="746"/>
      <c r="AE238" s="746"/>
      <c r="AF238" s="695"/>
      <c r="AG238" s="707"/>
      <c r="AH238" s="706"/>
      <c r="AI238" s="707"/>
      <c r="AJ238" s="706"/>
      <c r="AK238" s="708"/>
      <c r="AL238" s="708"/>
      <c r="AM238" s="708"/>
      <c r="AN238" s="708"/>
      <c r="AO238" s="695"/>
      <c r="AP238" s="887"/>
      <c r="AQ238" s="710"/>
      <c r="AR238" s="710"/>
      <c r="AS238" s="711"/>
      <c r="AT238" s="541"/>
      <c r="AU238" s="888"/>
      <c r="AV238" s="888"/>
      <c r="AW238" s="888"/>
      <c r="AX238" s="705"/>
    </row>
    <row r="239" spans="1:50">
      <c r="A239" s="541"/>
      <c r="B239" s="541"/>
      <c r="C239" s="879"/>
      <c r="D239" s="879"/>
      <c r="E239" s="541"/>
      <c r="F239" s="541"/>
      <c r="G239" s="544"/>
      <c r="H239" s="541"/>
      <c r="I239" s="695"/>
      <c r="J239" s="695"/>
      <c r="K239" s="696" t="s">
        <v>158</v>
      </c>
      <c r="L239" s="697" t="s">
        <v>475</v>
      </c>
      <c r="M239" s="698"/>
      <c r="N239" s="699"/>
      <c r="O239" s="700"/>
      <c r="P239" s="695"/>
      <c r="Q239" s="883"/>
      <c r="R239" s="693"/>
      <c r="S239" s="702" t="s">
        <v>159</v>
      </c>
      <c r="T239" s="703" t="s">
        <v>160</v>
      </c>
      <c r="U239" s="702">
        <f>+IFERROR(VLOOKUP(T239,[3]DATOS!$E$2:$F$17,2,FALSE),"")</f>
        <v>15</v>
      </c>
      <c r="V239" s="704"/>
      <c r="W239" s="704"/>
      <c r="X239" s="705"/>
      <c r="Y239" s="704"/>
      <c r="Z239" s="704"/>
      <c r="AA239" s="704"/>
      <c r="AB239" s="746"/>
      <c r="AC239" s="746"/>
      <c r="AD239" s="746"/>
      <c r="AE239" s="746"/>
      <c r="AF239" s="695"/>
      <c r="AG239" s="707"/>
      <c r="AH239" s="706"/>
      <c r="AI239" s="707"/>
      <c r="AJ239" s="706"/>
      <c r="AK239" s="708"/>
      <c r="AL239" s="708"/>
      <c r="AM239" s="708"/>
      <c r="AN239" s="708"/>
      <c r="AO239" s="695"/>
      <c r="AP239" s="887"/>
      <c r="AQ239" s="710"/>
      <c r="AR239" s="710"/>
      <c r="AS239" s="711"/>
      <c r="AT239" s="541"/>
      <c r="AU239" s="888"/>
      <c r="AV239" s="888"/>
      <c r="AW239" s="888"/>
      <c r="AX239" s="705"/>
    </row>
    <row r="240" spans="1:50">
      <c r="A240" s="541"/>
      <c r="B240" s="541"/>
      <c r="C240" s="879"/>
      <c r="D240" s="879"/>
      <c r="E240" s="541"/>
      <c r="F240" s="541"/>
      <c r="G240" s="544"/>
      <c r="H240" s="541"/>
      <c r="I240" s="695"/>
      <c r="J240" s="695"/>
      <c r="K240" s="696" t="s">
        <v>161</v>
      </c>
      <c r="L240" s="697" t="s">
        <v>485</v>
      </c>
      <c r="M240" s="698"/>
      <c r="N240" s="699"/>
      <c r="O240" s="700"/>
      <c r="P240" s="695"/>
      <c r="Q240" s="883"/>
      <c r="R240" s="693"/>
      <c r="S240" s="702" t="s">
        <v>162</v>
      </c>
      <c r="T240" s="703" t="s">
        <v>163</v>
      </c>
      <c r="U240" s="702">
        <f>+IFERROR(VLOOKUP(T240,[3]DATOS!$E$2:$F$17,2,FALSE),"")</f>
        <v>10</v>
      </c>
      <c r="V240" s="704"/>
      <c r="W240" s="704"/>
      <c r="X240" s="705"/>
      <c r="Y240" s="704"/>
      <c r="Z240" s="704"/>
      <c r="AA240" s="704"/>
      <c r="AB240" s="746"/>
      <c r="AC240" s="746"/>
      <c r="AD240" s="746"/>
      <c r="AE240" s="746"/>
      <c r="AF240" s="695"/>
      <c r="AG240" s="707"/>
      <c r="AH240" s="706"/>
      <c r="AI240" s="707"/>
      <c r="AJ240" s="706"/>
      <c r="AK240" s="708"/>
      <c r="AL240" s="708"/>
      <c r="AM240" s="708"/>
      <c r="AN240" s="708"/>
      <c r="AO240" s="695"/>
      <c r="AP240" s="887"/>
      <c r="AQ240" s="710"/>
      <c r="AR240" s="710"/>
      <c r="AS240" s="711"/>
      <c r="AT240" s="541"/>
      <c r="AU240" s="888"/>
      <c r="AV240" s="888"/>
      <c r="AW240" s="888"/>
      <c r="AX240" s="705"/>
    </row>
    <row r="241" spans="1:63" ht="45.95" customHeight="1">
      <c r="A241" s="541"/>
      <c r="B241" s="541"/>
      <c r="C241" s="879"/>
      <c r="D241" s="879"/>
      <c r="E241" s="541"/>
      <c r="F241" s="541"/>
      <c r="G241" s="544"/>
      <c r="H241" s="541"/>
      <c r="I241" s="695"/>
      <c r="J241" s="695"/>
      <c r="K241" s="696" t="s">
        <v>164</v>
      </c>
      <c r="L241" s="697" t="s">
        <v>485</v>
      </c>
      <c r="M241" s="698"/>
      <c r="N241" s="699"/>
      <c r="O241" s="700"/>
      <c r="P241" s="695"/>
      <c r="Q241" s="883"/>
      <c r="R241" s="693"/>
      <c r="S241" s="704"/>
      <c r="T241" s="705"/>
      <c r="U241" s="704"/>
      <c r="V241" s="704"/>
      <c r="W241" s="704"/>
      <c r="X241" s="705"/>
      <c r="Y241" s="704"/>
      <c r="Z241" s="704"/>
      <c r="AA241" s="704"/>
      <c r="AB241" s="746"/>
      <c r="AC241" s="746"/>
      <c r="AD241" s="746"/>
      <c r="AE241" s="746"/>
      <c r="AF241" s="695"/>
      <c r="AG241" s="707"/>
      <c r="AH241" s="706"/>
      <c r="AI241" s="707"/>
      <c r="AJ241" s="706"/>
      <c r="AK241" s="708"/>
      <c r="AL241" s="708"/>
      <c r="AM241" s="708"/>
      <c r="AN241" s="708"/>
      <c r="AO241" s="695"/>
      <c r="AP241" s="887"/>
      <c r="AQ241" s="710"/>
      <c r="AR241" s="710"/>
      <c r="AS241" s="711"/>
      <c r="AT241" s="541"/>
      <c r="AU241" s="888"/>
      <c r="AV241" s="888"/>
      <c r="AW241" s="888"/>
      <c r="AX241" s="705"/>
    </row>
    <row r="242" spans="1:63" ht="106.5" customHeight="1">
      <c r="A242" s="541"/>
      <c r="B242" s="541"/>
      <c r="C242" s="879"/>
      <c r="D242" s="879"/>
      <c r="E242" s="541"/>
      <c r="F242" s="541"/>
      <c r="G242" s="544"/>
      <c r="H242" s="541"/>
      <c r="I242" s="695"/>
      <c r="J242" s="695"/>
      <c r="K242" s="696" t="s">
        <v>165</v>
      </c>
      <c r="L242" s="697" t="s">
        <v>485</v>
      </c>
      <c r="M242" s="698"/>
      <c r="N242" s="699"/>
      <c r="O242" s="700"/>
      <c r="P242" s="695"/>
      <c r="Q242" s="883"/>
      <c r="R242" s="693"/>
      <c r="S242" s="704"/>
      <c r="T242" s="705"/>
      <c r="U242" s="704"/>
      <c r="V242" s="704"/>
      <c r="W242" s="704"/>
      <c r="X242" s="705"/>
      <c r="Y242" s="704"/>
      <c r="Z242" s="704"/>
      <c r="AA242" s="704"/>
      <c r="AB242" s="746"/>
      <c r="AC242" s="746"/>
      <c r="AD242" s="746"/>
      <c r="AE242" s="746"/>
      <c r="AF242" s="695"/>
      <c r="AG242" s="707"/>
      <c r="AH242" s="706"/>
      <c r="AI242" s="707"/>
      <c r="AJ242" s="706"/>
      <c r="AK242" s="708"/>
      <c r="AL242" s="708"/>
      <c r="AM242" s="708"/>
      <c r="AN242" s="708"/>
      <c r="AO242" s="695"/>
      <c r="AP242" s="887"/>
      <c r="AQ242" s="710"/>
      <c r="AR242" s="710"/>
      <c r="AS242" s="711"/>
      <c r="AT242" s="541"/>
      <c r="AU242" s="888"/>
      <c r="AV242" s="888"/>
      <c r="AW242" s="888"/>
      <c r="AX242" s="705"/>
    </row>
    <row r="243" spans="1:63">
      <c r="A243" s="541"/>
      <c r="B243" s="541"/>
      <c r="C243" s="743" t="s">
        <v>692</v>
      </c>
      <c r="D243" s="743" t="s">
        <v>693</v>
      </c>
      <c r="E243" s="541"/>
      <c r="F243" s="541"/>
      <c r="G243" s="544"/>
      <c r="H243" s="541"/>
      <c r="I243" s="695"/>
      <c r="J243" s="695"/>
      <c r="K243" s="696" t="s">
        <v>166</v>
      </c>
      <c r="L243" s="697" t="s">
        <v>475</v>
      </c>
      <c r="M243" s="698"/>
      <c r="N243" s="699"/>
      <c r="O243" s="700"/>
      <c r="P243" s="695"/>
      <c r="Q243" s="883"/>
      <c r="R243" s="693"/>
      <c r="S243" s="704"/>
      <c r="T243" s="705"/>
      <c r="U243" s="704"/>
      <c r="V243" s="704"/>
      <c r="W243" s="704"/>
      <c r="X243" s="705"/>
      <c r="Y243" s="704"/>
      <c r="Z243" s="704"/>
      <c r="AA243" s="704"/>
      <c r="AB243" s="746"/>
      <c r="AC243" s="746"/>
      <c r="AD243" s="746"/>
      <c r="AE243" s="746"/>
      <c r="AF243" s="695"/>
      <c r="AG243" s="707"/>
      <c r="AH243" s="706"/>
      <c r="AI243" s="707"/>
      <c r="AJ243" s="706"/>
      <c r="AK243" s="708"/>
      <c r="AL243" s="708"/>
      <c r="AM243" s="708"/>
      <c r="AN243" s="708"/>
      <c r="AO243" s="695"/>
      <c r="AP243" s="887"/>
      <c r="AQ243" s="710"/>
      <c r="AR243" s="710"/>
      <c r="AS243" s="711"/>
      <c r="AT243" s="541"/>
      <c r="AU243" s="888"/>
      <c r="AV243" s="888"/>
      <c r="AW243" s="888"/>
      <c r="AX243" s="705"/>
    </row>
    <row r="244" spans="1:63">
      <c r="A244" s="541"/>
      <c r="B244" s="541"/>
      <c r="C244" s="749"/>
      <c r="D244" s="749"/>
      <c r="E244" s="541"/>
      <c r="F244" s="541"/>
      <c r="G244" s="545"/>
      <c r="H244" s="541"/>
      <c r="I244" s="695"/>
      <c r="J244" s="695"/>
      <c r="K244" s="696" t="s">
        <v>167</v>
      </c>
      <c r="L244" s="697" t="s">
        <v>475</v>
      </c>
      <c r="M244" s="698"/>
      <c r="N244" s="699"/>
      <c r="O244" s="700"/>
      <c r="P244" s="695"/>
      <c r="Q244" s="883"/>
      <c r="R244" s="693"/>
      <c r="S244" s="704"/>
      <c r="T244" s="705"/>
      <c r="U244" s="704"/>
      <c r="V244" s="704"/>
      <c r="W244" s="704"/>
      <c r="X244" s="705"/>
      <c r="Y244" s="704"/>
      <c r="Z244" s="704"/>
      <c r="AA244" s="704"/>
      <c r="AB244" s="746"/>
      <c r="AC244" s="746"/>
      <c r="AD244" s="746"/>
      <c r="AE244" s="746"/>
      <c r="AF244" s="695"/>
      <c r="AG244" s="707"/>
      <c r="AH244" s="706"/>
      <c r="AI244" s="707"/>
      <c r="AJ244" s="706"/>
      <c r="AK244" s="708"/>
      <c r="AL244" s="708"/>
      <c r="AM244" s="708"/>
      <c r="AN244" s="708"/>
      <c r="AO244" s="695"/>
      <c r="AP244" s="680"/>
      <c r="AQ244" s="710"/>
      <c r="AR244" s="710"/>
      <c r="AS244" s="711"/>
      <c r="AT244" s="541"/>
      <c r="AU244" s="767"/>
      <c r="AV244" s="767"/>
      <c r="AW244" s="767"/>
      <c r="AX244" s="767"/>
    </row>
    <row r="245" spans="1:63" ht="36.950000000000003" customHeight="1">
      <c r="A245" s="541"/>
      <c r="B245" s="541"/>
      <c r="C245" s="749"/>
      <c r="D245" s="749"/>
      <c r="E245" s="541"/>
      <c r="F245" s="541"/>
      <c r="G245" s="753" t="s">
        <v>694</v>
      </c>
      <c r="H245" s="541"/>
      <c r="I245" s="695"/>
      <c r="J245" s="695"/>
      <c r="K245" s="696" t="s">
        <v>168</v>
      </c>
      <c r="L245" s="697" t="s">
        <v>475</v>
      </c>
      <c r="M245" s="698"/>
      <c r="N245" s="699"/>
      <c r="O245" s="700"/>
      <c r="P245" s="695"/>
      <c r="Q245" s="889"/>
      <c r="R245" s="693"/>
      <c r="S245" s="736"/>
      <c r="T245" s="736"/>
      <c r="U245" s="736"/>
      <c r="V245" s="704"/>
      <c r="W245" s="704"/>
      <c r="X245" s="705"/>
      <c r="Y245" s="704"/>
      <c r="Z245" s="704"/>
      <c r="AA245" s="704"/>
      <c r="AB245" s="737"/>
      <c r="AC245" s="890"/>
      <c r="AD245" s="890"/>
      <c r="AE245" s="890"/>
      <c r="AF245" s="695"/>
      <c r="AG245" s="707"/>
      <c r="AH245" s="706"/>
      <c r="AI245" s="707"/>
      <c r="AJ245" s="706"/>
      <c r="AK245" s="708"/>
      <c r="AL245" s="708"/>
      <c r="AM245" s="708"/>
      <c r="AN245" s="708"/>
      <c r="AO245" s="695"/>
      <c r="AP245" s="741" t="s">
        <v>695</v>
      </c>
      <c r="AQ245" s="710"/>
      <c r="AR245" s="710"/>
      <c r="AS245" s="711"/>
      <c r="AT245" s="541"/>
      <c r="AU245" s="712"/>
      <c r="AV245" s="712"/>
      <c r="AW245" s="712"/>
      <c r="AX245" s="712"/>
    </row>
    <row r="246" spans="1:63">
      <c r="A246" s="541"/>
      <c r="B246" s="541"/>
      <c r="C246" s="749"/>
      <c r="D246" s="749"/>
      <c r="E246" s="541"/>
      <c r="F246" s="541"/>
      <c r="G246" s="754"/>
      <c r="H246" s="541"/>
      <c r="I246" s="695"/>
      <c r="J246" s="695"/>
      <c r="K246" s="739" t="s">
        <v>169</v>
      </c>
      <c r="L246" s="697" t="s">
        <v>475</v>
      </c>
      <c r="M246" s="698"/>
      <c r="N246" s="699"/>
      <c r="O246" s="700"/>
      <c r="P246" s="695"/>
      <c r="Q246" s="889"/>
      <c r="R246" s="693"/>
      <c r="S246" s="740"/>
      <c r="T246" s="740"/>
      <c r="U246" s="740"/>
      <c r="V246" s="704"/>
      <c r="W246" s="704"/>
      <c r="X246" s="705"/>
      <c r="Y246" s="704"/>
      <c r="Z246" s="704"/>
      <c r="AA246" s="704"/>
      <c r="AB246" s="674"/>
      <c r="AC246" s="891"/>
      <c r="AD246" s="891"/>
      <c r="AE246" s="891"/>
      <c r="AF246" s="695"/>
      <c r="AG246" s="707"/>
      <c r="AH246" s="706"/>
      <c r="AI246" s="707"/>
      <c r="AJ246" s="706"/>
      <c r="AK246" s="708"/>
      <c r="AL246" s="708"/>
      <c r="AM246" s="708"/>
      <c r="AN246" s="708"/>
      <c r="AO246" s="695"/>
      <c r="AP246" s="741"/>
      <c r="AQ246" s="710"/>
      <c r="AR246" s="710"/>
      <c r="AS246" s="711"/>
      <c r="AT246" s="541"/>
      <c r="AU246" s="712"/>
      <c r="AV246" s="712"/>
      <c r="AW246" s="712"/>
      <c r="AX246" s="712"/>
    </row>
    <row r="247" spans="1:63" ht="36" customHeight="1">
      <c r="A247" s="541"/>
      <c r="B247" s="541"/>
      <c r="C247" s="749"/>
      <c r="D247" s="749"/>
      <c r="E247" s="541"/>
      <c r="F247" s="541"/>
      <c r="G247" s="754"/>
      <c r="H247" s="541"/>
      <c r="I247" s="695"/>
      <c r="J247" s="695"/>
      <c r="K247" s="739" t="s">
        <v>170</v>
      </c>
      <c r="L247" s="697" t="s">
        <v>475</v>
      </c>
      <c r="M247" s="698"/>
      <c r="N247" s="699"/>
      <c r="O247" s="700"/>
      <c r="P247" s="695"/>
      <c r="Q247" s="889"/>
      <c r="R247" s="693"/>
      <c r="S247" s="740"/>
      <c r="T247" s="740"/>
      <c r="U247" s="740"/>
      <c r="V247" s="704"/>
      <c r="W247" s="704"/>
      <c r="X247" s="705"/>
      <c r="Y247" s="704"/>
      <c r="Z247" s="704"/>
      <c r="AA247" s="704"/>
      <c r="AB247" s="674"/>
      <c r="AC247" s="891"/>
      <c r="AD247" s="891"/>
      <c r="AE247" s="891"/>
      <c r="AF247" s="695"/>
      <c r="AG247" s="707"/>
      <c r="AH247" s="706"/>
      <c r="AI247" s="707"/>
      <c r="AJ247" s="706"/>
      <c r="AK247" s="708"/>
      <c r="AL247" s="708"/>
      <c r="AM247" s="708"/>
      <c r="AN247" s="708"/>
      <c r="AO247" s="695"/>
      <c r="AP247" s="741"/>
      <c r="AQ247" s="710"/>
      <c r="AR247" s="710"/>
      <c r="AS247" s="711"/>
      <c r="AT247" s="541"/>
      <c r="AU247" s="712"/>
      <c r="AV247" s="712"/>
      <c r="AW247" s="712"/>
      <c r="AX247" s="712"/>
    </row>
    <row r="248" spans="1:63" ht="33.950000000000003" customHeight="1">
      <c r="A248" s="541"/>
      <c r="B248" s="541"/>
      <c r="C248" s="749"/>
      <c r="D248" s="749"/>
      <c r="E248" s="541"/>
      <c r="F248" s="541"/>
      <c r="G248" s="754"/>
      <c r="H248" s="541"/>
      <c r="I248" s="695"/>
      <c r="J248" s="695"/>
      <c r="K248" s="739" t="s">
        <v>171</v>
      </c>
      <c r="L248" s="697" t="s">
        <v>475</v>
      </c>
      <c r="M248" s="698"/>
      <c r="N248" s="699"/>
      <c r="O248" s="700"/>
      <c r="P248" s="695"/>
      <c r="Q248" s="889"/>
      <c r="R248" s="693"/>
      <c r="S248" s="740"/>
      <c r="T248" s="740"/>
      <c r="U248" s="740"/>
      <c r="V248" s="704"/>
      <c r="W248" s="704"/>
      <c r="X248" s="705"/>
      <c r="Y248" s="704"/>
      <c r="Z248" s="704"/>
      <c r="AA248" s="704"/>
      <c r="AB248" s="674"/>
      <c r="AC248" s="891"/>
      <c r="AD248" s="891"/>
      <c r="AE248" s="891"/>
      <c r="AF248" s="695"/>
      <c r="AG248" s="707"/>
      <c r="AH248" s="706"/>
      <c r="AI248" s="707"/>
      <c r="AJ248" s="706"/>
      <c r="AK248" s="708"/>
      <c r="AL248" s="708"/>
      <c r="AM248" s="708"/>
      <c r="AN248" s="708"/>
      <c r="AO248" s="695"/>
      <c r="AP248" s="741"/>
      <c r="AQ248" s="710"/>
      <c r="AR248" s="710"/>
      <c r="AS248" s="711"/>
      <c r="AT248" s="541"/>
      <c r="AU248" s="712"/>
      <c r="AV248" s="712"/>
      <c r="AW248" s="712"/>
      <c r="AX248" s="712"/>
    </row>
    <row r="249" spans="1:63" ht="38.1" customHeight="1">
      <c r="A249" s="541"/>
      <c r="B249" s="541"/>
      <c r="C249" s="749"/>
      <c r="D249" s="749"/>
      <c r="E249" s="541"/>
      <c r="F249" s="541"/>
      <c r="G249" s="754"/>
      <c r="H249" s="541"/>
      <c r="I249" s="695"/>
      <c r="J249" s="695"/>
      <c r="K249" s="739" t="s">
        <v>172</v>
      </c>
      <c r="L249" s="697" t="s">
        <v>485</v>
      </c>
      <c r="M249" s="698"/>
      <c r="N249" s="699"/>
      <c r="O249" s="700"/>
      <c r="P249" s="695"/>
      <c r="Q249" s="889"/>
      <c r="R249" s="693"/>
      <c r="S249" s="740"/>
      <c r="T249" s="740"/>
      <c r="U249" s="740"/>
      <c r="V249" s="704"/>
      <c r="W249" s="704"/>
      <c r="X249" s="705"/>
      <c r="Y249" s="704"/>
      <c r="Z249" s="704"/>
      <c r="AA249" s="704"/>
      <c r="AB249" s="674"/>
      <c r="AC249" s="891"/>
      <c r="AD249" s="891"/>
      <c r="AE249" s="891"/>
      <c r="AF249" s="695"/>
      <c r="AG249" s="707"/>
      <c r="AH249" s="706"/>
      <c r="AI249" s="707"/>
      <c r="AJ249" s="706"/>
      <c r="AK249" s="708"/>
      <c r="AL249" s="708"/>
      <c r="AM249" s="708"/>
      <c r="AN249" s="708"/>
      <c r="AO249" s="695"/>
      <c r="AP249" s="741"/>
      <c r="AQ249" s="710"/>
      <c r="AR249" s="710"/>
      <c r="AS249" s="711"/>
      <c r="AT249" s="541"/>
      <c r="AU249" s="712"/>
      <c r="AV249" s="712"/>
      <c r="AW249" s="712"/>
      <c r="AX249" s="712"/>
    </row>
    <row r="250" spans="1:63">
      <c r="A250" s="541"/>
      <c r="B250" s="541"/>
      <c r="C250" s="749"/>
      <c r="D250" s="749"/>
      <c r="E250" s="541"/>
      <c r="F250" s="541"/>
      <c r="G250" s="754"/>
      <c r="H250" s="541"/>
      <c r="I250" s="695"/>
      <c r="J250" s="695"/>
      <c r="K250" s="739" t="s">
        <v>173</v>
      </c>
      <c r="L250" s="697" t="s">
        <v>485</v>
      </c>
      <c r="M250" s="698"/>
      <c r="N250" s="699"/>
      <c r="O250" s="700"/>
      <c r="P250" s="695"/>
      <c r="Q250" s="889"/>
      <c r="R250" s="693"/>
      <c r="S250" s="740"/>
      <c r="T250" s="740"/>
      <c r="U250" s="740"/>
      <c r="V250" s="704"/>
      <c r="W250" s="704"/>
      <c r="X250" s="705"/>
      <c r="Y250" s="704"/>
      <c r="Z250" s="704"/>
      <c r="AA250" s="704"/>
      <c r="AB250" s="674"/>
      <c r="AC250" s="891"/>
      <c r="AD250" s="891"/>
      <c r="AE250" s="891"/>
      <c r="AF250" s="695"/>
      <c r="AG250" s="707"/>
      <c r="AH250" s="706"/>
      <c r="AI250" s="707"/>
      <c r="AJ250" s="706"/>
      <c r="AK250" s="708"/>
      <c r="AL250" s="708"/>
      <c r="AM250" s="708"/>
      <c r="AN250" s="708"/>
      <c r="AO250" s="695"/>
      <c r="AP250" s="741"/>
      <c r="AQ250" s="710"/>
      <c r="AR250" s="710"/>
      <c r="AS250" s="711"/>
      <c r="AT250" s="541"/>
      <c r="AU250" s="712"/>
      <c r="AV250" s="712"/>
      <c r="AW250" s="712"/>
      <c r="AX250" s="712"/>
    </row>
    <row r="251" spans="1:63">
      <c r="A251" s="541"/>
      <c r="B251" s="541"/>
      <c r="C251" s="749"/>
      <c r="D251" s="749"/>
      <c r="E251" s="541"/>
      <c r="F251" s="541"/>
      <c r="G251" s="754"/>
      <c r="H251" s="541"/>
      <c r="I251" s="695"/>
      <c r="J251" s="695"/>
      <c r="K251" s="739" t="s">
        <v>174</v>
      </c>
      <c r="L251" s="697" t="s">
        <v>485</v>
      </c>
      <c r="M251" s="698"/>
      <c r="N251" s="699"/>
      <c r="O251" s="700"/>
      <c r="P251" s="695"/>
      <c r="Q251" s="889"/>
      <c r="R251" s="693"/>
      <c r="S251" s="740"/>
      <c r="T251" s="740"/>
      <c r="U251" s="740"/>
      <c r="V251" s="704"/>
      <c r="W251" s="704"/>
      <c r="X251" s="705"/>
      <c r="Y251" s="704"/>
      <c r="Z251" s="704"/>
      <c r="AA251" s="704"/>
      <c r="AB251" s="674"/>
      <c r="AC251" s="891"/>
      <c r="AD251" s="891"/>
      <c r="AE251" s="891"/>
      <c r="AF251" s="695"/>
      <c r="AG251" s="707"/>
      <c r="AH251" s="706"/>
      <c r="AI251" s="707"/>
      <c r="AJ251" s="706"/>
      <c r="AK251" s="708"/>
      <c r="AL251" s="708"/>
      <c r="AM251" s="708"/>
      <c r="AN251" s="708"/>
      <c r="AO251" s="695"/>
      <c r="AP251" s="741"/>
      <c r="AQ251" s="710"/>
      <c r="AR251" s="710"/>
      <c r="AS251" s="711"/>
      <c r="AT251" s="541"/>
      <c r="AU251" s="712"/>
      <c r="AV251" s="712"/>
      <c r="AW251" s="712"/>
      <c r="AX251" s="712"/>
    </row>
    <row r="252" spans="1:63" ht="129" customHeight="1" thickBot="1">
      <c r="A252" s="542"/>
      <c r="B252" s="542"/>
      <c r="C252" s="751"/>
      <c r="D252" s="751"/>
      <c r="E252" s="542"/>
      <c r="F252" s="542"/>
      <c r="G252" s="669"/>
      <c r="H252" s="542"/>
      <c r="I252" s="695"/>
      <c r="J252" s="695"/>
      <c r="K252" s="739" t="s">
        <v>175</v>
      </c>
      <c r="L252" s="697" t="s">
        <v>485</v>
      </c>
      <c r="M252" s="698"/>
      <c r="N252" s="699"/>
      <c r="O252" s="700"/>
      <c r="P252" s="695"/>
      <c r="Q252" s="889"/>
      <c r="R252" s="693"/>
      <c r="S252" s="672"/>
      <c r="T252" s="672"/>
      <c r="U252" s="672"/>
      <c r="V252" s="704"/>
      <c r="W252" s="704"/>
      <c r="X252" s="705"/>
      <c r="Y252" s="704"/>
      <c r="Z252" s="704"/>
      <c r="AA252" s="704"/>
      <c r="AB252" s="733"/>
      <c r="AC252" s="892"/>
      <c r="AD252" s="892"/>
      <c r="AE252" s="892"/>
      <c r="AF252" s="695"/>
      <c r="AG252" s="707"/>
      <c r="AH252" s="706"/>
      <c r="AI252" s="707"/>
      <c r="AJ252" s="706"/>
      <c r="AK252" s="708"/>
      <c r="AL252" s="708"/>
      <c r="AM252" s="708"/>
      <c r="AN252" s="708"/>
      <c r="AO252" s="695"/>
      <c r="AP252" s="741"/>
      <c r="AQ252" s="710"/>
      <c r="AR252" s="710"/>
      <c r="AS252" s="711"/>
      <c r="AT252" s="542"/>
      <c r="AU252" s="673"/>
      <c r="AV252" s="673"/>
      <c r="AW252" s="673"/>
      <c r="AX252" s="673"/>
    </row>
    <row r="253" spans="1:63" ht="46.5" customHeight="1">
      <c r="A253" s="690">
        <v>14</v>
      </c>
      <c r="B253" s="691" t="s">
        <v>696</v>
      </c>
      <c r="C253" s="743" t="s">
        <v>697</v>
      </c>
      <c r="D253" s="743" t="s">
        <v>698</v>
      </c>
      <c r="E253" s="693" t="s">
        <v>699</v>
      </c>
      <c r="F253" s="693" t="s">
        <v>126</v>
      </c>
      <c r="G253" s="735" t="s">
        <v>700</v>
      </c>
      <c r="H253" s="693" t="s">
        <v>701</v>
      </c>
      <c r="I253" s="757" t="s">
        <v>474</v>
      </c>
      <c r="J253" s="693" t="s">
        <v>129</v>
      </c>
      <c r="K253" s="696" t="s">
        <v>130</v>
      </c>
      <c r="L253" s="697" t="s">
        <v>475</v>
      </c>
      <c r="M253" s="698">
        <f>COUNTIF(L253:L271,"Si")</f>
        <v>12</v>
      </c>
      <c r="N253" s="699" t="str">
        <f>+IF(AND(M253&lt;6,M253&gt;0),"Moderado",IF(AND(M253&lt;12,M253&gt;5),"Mayor",IF(AND(M253&lt;20,M253&gt;11),"Catastrófico","Responda las Preguntas de Impacto")))</f>
        <v>Catastrófico</v>
      </c>
      <c r="O253" s="700" t="str">
        <f>IF(AND(EXACT(J253,"Rara vez"),(EXACT(N253,"Moderado"))),"Moderado",IF(AND(EXACT(J253,"Rara vez"),(EXACT(N253,"Mayor"))),"Alto",IF(AND(EXACT(J253,"Rara vez"),(EXACT(N253,"Catastrófico"))),"Extremo",IF(AND(EXACT(J253,"Improbable"),(EXACT(N253,"Moderado"))),"Moderado",IF(AND(EXACT(J253,"Improbable"),(EXACT(N253,"Mayor"))),"Alto",IF(AND(EXACT(J253,"Improbable"),(EXACT(N253,"Catastrófico"))),"Extremo",IF(AND(EXACT(J253,"Posible"),(EXACT(N253,"Moderado"))),"Alto",IF(AND(EXACT(J253,"Posible"),(EXACT(N253,"Mayor"))),"Extremo",IF(AND(EXACT(J253,"Posible"),(EXACT(N253,"Catastrófico"))),"Extremo",IF(AND(EXACT(J253,"Probable"),(EXACT(N253,"Moderado"))),"Alto",IF(AND(EXACT(J253,"Probable"),(EXACT(N253,"Mayor"))),"Extremo",IF(AND(EXACT(J253,"Probable"),(EXACT(N253,"Catastrófico"))),"Extremo",IF(AND(EXACT(J253,"Casi Seguro"),(EXACT(N253,"Moderado"))),"Extremo",IF(AND(EXACT(J253,"Casi Seguro"),(EXACT(N253,"Mayor"))),"Extremo",IF(AND(EXACT(J253,"Casi Seguro"),(EXACT(N253,"Catastrófico"))),"Extremo","")))))))))))))))</f>
        <v>Extremo</v>
      </c>
      <c r="P253" s="875" t="s">
        <v>476</v>
      </c>
      <c r="Q253" s="766" t="s">
        <v>702</v>
      </c>
      <c r="R253" s="693" t="s">
        <v>133</v>
      </c>
      <c r="S253" s="702" t="s">
        <v>134</v>
      </c>
      <c r="T253" s="703" t="s">
        <v>135</v>
      </c>
      <c r="U253" s="702">
        <f>+IFERROR(VLOOKUP(T253,[3]DATOS!$E$2:$F$17,2,FALSE),"")</f>
        <v>15</v>
      </c>
      <c r="V253" s="704">
        <f>SUM(U253:U259)</f>
        <v>100</v>
      </c>
      <c r="W253" s="704" t="str">
        <f>+IF(AND(V253&lt;=100,V253&gt;=96),"Fuerte",IF(AND(V253&lt;=95,V253&gt;=86),"Moderado",IF(AND(V253&lt;=85,M253&gt;=0),"Débil"," ")))</f>
        <v>Fuerte</v>
      </c>
      <c r="X253" s="705" t="s">
        <v>136</v>
      </c>
      <c r="Y253" s="704" t="str">
        <f>IF(AND(EXACT(W253,"Fuerte"),(EXACT(X253,"Fuerte"))),"Fuerte",IF(AND(EXACT(W253,"Fuerte"),(EXACT(X253,"Moderado"))),"Moderado",IF(AND(EXACT(W253,"Fuerte"),(EXACT(X253,"Débil"))),"Débil",IF(AND(EXACT(W253,"Moderado"),(EXACT(X253,"Fuerte"))),"Moderado",IF(AND(EXACT(W253,"Moderado"),(EXACT(X253,"Moderado"))),"Moderado",IF(AND(EXACT(W253,"Moderado"),(EXACT(X253,"Débil"))),"Débil",IF(AND(EXACT(W253,"Débil"),(EXACT(X253,"Fuerte"))),"Débil",IF(AND(EXACT(W253,"Débil"),(EXACT(X253,"Moderado"))),"Débil",IF(AND(EXACT(W253,"Débil"),(EXACT(X253,"Débil"))),"Débil",)))))))))</f>
        <v>Fuerte</v>
      </c>
      <c r="Z253" s="704">
        <f>IF(Y253="Fuerte",100,IF(Y253="Moderado",50,IF(Y253="Débil",0)))</f>
        <v>100</v>
      </c>
      <c r="AA253" s="704">
        <f>AVERAGE(Z253:Z271)</f>
        <v>100</v>
      </c>
      <c r="AB253" s="736" t="s">
        <v>21</v>
      </c>
      <c r="AC253" s="758"/>
      <c r="AD253" s="758"/>
      <c r="AE253" s="758"/>
      <c r="AF253" s="757" t="s">
        <v>703</v>
      </c>
      <c r="AG253" s="759" t="s">
        <v>704</v>
      </c>
      <c r="AH253" s="760" t="str">
        <f>+IF(AA253=100,"Fuerte",IF(AND(AA253&lt;=99,AA253&gt;=50),"Moderado",IF(AA253&lt;50,"Débil"," ")))</f>
        <v>Fuerte</v>
      </c>
      <c r="AI253" s="761" t="s">
        <v>140</v>
      </c>
      <c r="AJ253" s="760" t="s">
        <v>141</v>
      </c>
      <c r="AK253" s="762" t="str">
        <f>IF(AND(OR(AJ253="Directamente",AJ253="Indirectamente",AJ253="No Disminuye"),(AH253="Fuerte"),(AI253="Directamente"),(OR(J253="Rara vez",J253="Improbable",J253="Posible"))),"Rara vez",IF(AND(OR(AJ253="Directamente",AJ253="Indirectamente",AJ253="No Disminuye"),(AH253="Fuerte"),(AI253="Directamente"),(J253="Probable")),"Improbable",IF(AND(OR(AJ253="Directamente",AJ253="Indirectamente",AJ253="No Disminuye"),(AH253="Fuerte"),(AI253="Directamente"),(J253="Casi Seguro")),"Posible",IF(AND(AJ253="Directamente",AI253="No disminuye",AH253="Fuerte"),J253,IF(AND(OR(AJ253="Directamente",AJ253="Indirectamente",AJ253="No Disminuye"),AH253="Moderado",AI253="Directamente",(OR(J253="Rara vez",J253="Improbable"))),"Rara vez",IF(AND(OR(AJ253="Directamente",AJ253="Indirectamente",AJ253="No Disminuye"),(AH253="Moderado"),(AI253="Directamente"),(J253="Posible")),"Improbable",IF(AND(OR(AJ253="Directamente",AJ253="Indirectamente",AJ253="No Disminuye"),(AH253="Moderado"),(AI253="Directamente"),(J253="Probable")),"Posible",IF(AND(OR(AJ253="Directamente",AJ253="Indirectamente",AJ253="No Disminuye"),(AH253="Moderado"),(AI253="Directamente"),(J253="Casi Seguro")),"Probable",IF(AND(AJ253="Directamente",AI253="No disminuye",AH253="Moderado"),J253,IF(AH253="Débil",J253," ESTA COMBINACION NO ESTÁ CONTEMPLADA EN LA METODOLOGÍA "))))))))))</f>
        <v>Rara vez</v>
      </c>
      <c r="AL253" s="762" t="str">
        <f>IF(AND(OR(AJ253="Directamente",AJ253="Indirectamente",AJ253="No Disminuye"),AH253="Moderado",AI253="Directamente",(OR(J253="Raro",J253="Improbable"))),"Raro",IF(AND(OR(AJ253="Directamente",AJ253="Indirectamente",AJ253="No Disminuye"),(AH253="Moderado"),(AI253="Directamente"),(J253="Posible")),"Improbable",IF(AND(OR(AJ253="Directamente",AJ253="Indirectamente",AJ253="No Disminuye"),(AH253="Moderado"),(AI253="Directamente"),(J253="Probable")),"Posible",IF(AND(OR(AJ253="Directamente",AJ253="Indirectamente",AJ253="No Disminuye"),(AH253="Moderado"),(AI253="Directamente"),(J253="Casi Seguro")),"Probable",IF(AND(AJ253="Directamente",AI253="No disminuye",AH253="Moderado"),J253," ")))))</f>
        <v xml:space="preserve"> </v>
      </c>
      <c r="AM253" s="762" t="str">
        <f>N253</f>
        <v>Catastrófico</v>
      </c>
      <c r="AN253" s="709" t="str">
        <f>IF(AND(EXACT(AK253,"Rara vez"),(EXACT(AM253,"Moderado"))),"Moderado",IF(AND(EXACT(AK253,"Rara vez"),(EXACT(AM253,"Mayor"))),"Alto",IF(AND(EXACT(AK253,"Rara vez"),(EXACT(AM253,"Catastrófico"))),"Extremo",IF(AND(EXACT(AK253,"Improbable"),(EXACT(AM253,"Moderado"))),"Moderado",IF(AND(EXACT(AK253,"Improbable"),(EXACT(AM253,"Mayor"))),"Alto",IF(AND(EXACT(AK253,"Improbable"),(EXACT(AM253,"Catastrófico"))),"Extremo",IF(AND(EXACT(AK253,"Posible"),(EXACT(AM253,"Moderado"))),"Alto",IF(AND(EXACT(AK253,"Posible"),(EXACT(AM253,"Mayor"))),"Extremo",IF(AND(EXACT(AK253,"Posible"),(EXACT(AM253,"Catastrófico"))),"Extremo",IF(AND(EXACT(AK253,"Probable"),(EXACT(AM253,"Moderado"))),"Alto",IF(AND(EXACT(AK253,"Probable"),(EXACT(AM253,"Mayor"))),"Extremo",IF(AND(EXACT(AK253,"Probable"),(EXACT(AM253,"Catastrófico"))),"Extremo",IF(AND(EXACT(AK253,"Casi Seguro"),(EXACT(AM253,"Moderado"))),"Extremo",IF(AND(EXACT(AK253,"Casi Seguro"),(EXACT(AM253,"Mayor"))),"Extremo",IF(AND(EXACT(AK253,"Casi Seguro"),(EXACT(AM253,"Catastrófico"))),"Extremo","")))))))))))))))</f>
        <v>Extremo</v>
      </c>
      <c r="AO253" s="693" t="s">
        <v>476</v>
      </c>
      <c r="AP253" s="763" t="s">
        <v>705</v>
      </c>
      <c r="AQ253" s="764">
        <v>44927</v>
      </c>
      <c r="AR253" s="764">
        <v>45291</v>
      </c>
      <c r="AS253" s="765" t="s">
        <v>706</v>
      </c>
      <c r="AT253" s="766" t="s">
        <v>707</v>
      </c>
      <c r="AU253" s="767"/>
      <c r="AV253" s="767"/>
      <c r="AW253" s="767"/>
      <c r="AX253" s="767"/>
      <c r="AY253" s="683"/>
      <c r="AZ253" s="683"/>
      <c r="BA253" s="683"/>
      <c r="BB253" s="683"/>
      <c r="BC253" s="683"/>
      <c r="BD253" s="683"/>
      <c r="BE253" s="683"/>
      <c r="BF253" s="684"/>
      <c r="BG253" s="685"/>
      <c r="BH253" s="686"/>
      <c r="BI253" s="686"/>
      <c r="BJ253" s="686"/>
      <c r="BK253" s="687"/>
    </row>
    <row r="254" spans="1:63" ht="30" customHeight="1">
      <c r="A254" s="690"/>
      <c r="B254" s="691"/>
      <c r="C254" s="749"/>
      <c r="D254" s="749"/>
      <c r="E254" s="693"/>
      <c r="F254" s="693"/>
      <c r="G254" s="735"/>
      <c r="H254" s="693"/>
      <c r="I254" s="769"/>
      <c r="J254" s="693"/>
      <c r="K254" s="696" t="s">
        <v>145</v>
      </c>
      <c r="L254" s="697" t="s">
        <v>475</v>
      </c>
      <c r="M254" s="698"/>
      <c r="N254" s="699"/>
      <c r="O254" s="700"/>
      <c r="P254" s="875"/>
      <c r="Q254" s="766"/>
      <c r="R254" s="693"/>
      <c r="S254" s="702" t="s">
        <v>146</v>
      </c>
      <c r="T254" s="703" t="s">
        <v>147</v>
      </c>
      <c r="U254" s="702">
        <f>+IFERROR(VLOOKUP(T254,[3]DATOS!$E$2:$F$17,2,FALSE),"")</f>
        <v>15</v>
      </c>
      <c r="V254" s="704"/>
      <c r="W254" s="704"/>
      <c r="X254" s="705"/>
      <c r="Y254" s="704"/>
      <c r="Z254" s="704"/>
      <c r="AA254" s="704"/>
      <c r="AB254" s="740"/>
      <c r="AC254" s="770"/>
      <c r="AD254" s="770"/>
      <c r="AE254" s="770"/>
      <c r="AF254" s="769"/>
      <c r="AG254" s="771"/>
      <c r="AH254" s="760"/>
      <c r="AI254" s="761"/>
      <c r="AJ254" s="760"/>
      <c r="AK254" s="762"/>
      <c r="AL254" s="762"/>
      <c r="AM254" s="762"/>
      <c r="AN254" s="709"/>
      <c r="AO254" s="693"/>
      <c r="AP254" s="772"/>
      <c r="AQ254" s="764"/>
      <c r="AR254" s="764"/>
      <c r="AS254" s="765"/>
      <c r="AT254" s="766"/>
      <c r="AU254" s="712"/>
      <c r="AV254" s="712"/>
      <c r="AW254" s="712"/>
      <c r="AX254" s="712"/>
      <c r="AY254" s="713"/>
      <c r="AZ254" s="713"/>
      <c r="BA254" s="713"/>
      <c r="BB254" s="713"/>
      <c r="BC254" s="713"/>
      <c r="BD254" s="713"/>
      <c r="BE254" s="713"/>
      <c r="BF254" s="714"/>
      <c r="BG254" s="715"/>
      <c r="BH254" s="716"/>
      <c r="BI254" s="716"/>
      <c r="BJ254" s="716"/>
      <c r="BK254" s="717"/>
    </row>
    <row r="255" spans="1:63" ht="30" customHeight="1">
      <c r="A255" s="690"/>
      <c r="B255" s="691"/>
      <c r="C255" s="749"/>
      <c r="D255" s="749"/>
      <c r="E255" s="693"/>
      <c r="F255" s="693"/>
      <c r="G255" s="735"/>
      <c r="H255" s="693"/>
      <c r="I255" s="769"/>
      <c r="J255" s="693"/>
      <c r="K255" s="696" t="s">
        <v>148</v>
      </c>
      <c r="L255" s="697" t="s">
        <v>485</v>
      </c>
      <c r="M255" s="698"/>
      <c r="N255" s="699"/>
      <c r="O255" s="700"/>
      <c r="P255" s="875"/>
      <c r="Q255" s="766"/>
      <c r="R255" s="693"/>
      <c r="S255" s="702" t="s">
        <v>149</v>
      </c>
      <c r="T255" s="703" t="s">
        <v>150</v>
      </c>
      <c r="U255" s="702">
        <f>+IFERROR(VLOOKUP(T255,[3]DATOS!$E$2:$F$17,2,FALSE),"")</f>
        <v>15</v>
      </c>
      <c r="V255" s="704"/>
      <c r="W255" s="704"/>
      <c r="X255" s="705"/>
      <c r="Y255" s="704"/>
      <c r="Z255" s="704"/>
      <c r="AA255" s="704"/>
      <c r="AB255" s="740"/>
      <c r="AC255" s="770"/>
      <c r="AD255" s="770"/>
      <c r="AE255" s="770"/>
      <c r="AF255" s="769"/>
      <c r="AG255" s="771"/>
      <c r="AH255" s="760"/>
      <c r="AI255" s="761"/>
      <c r="AJ255" s="760"/>
      <c r="AK255" s="762"/>
      <c r="AL255" s="762"/>
      <c r="AM255" s="762"/>
      <c r="AN255" s="709"/>
      <c r="AO255" s="693"/>
      <c r="AP255" s="772"/>
      <c r="AQ255" s="764"/>
      <c r="AR255" s="764"/>
      <c r="AS255" s="765"/>
      <c r="AT255" s="766"/>
      <c r="AU255" s="712"/>
      <c r="AV255" s="712"/>
      <c r="AW255" s="712"/>
      <c r="AX255" s="712"/>
      <c r="AY255" s="713"/>
      <c r="AZ255" s="713"/>
      <c r="BA255" s="713"/>
      <c r="BB255" s="713"/>
      <c r="BC255" s="713"/>
      <c r="BD255" s="713"/>
      <c r="BE255" s="713"/>
      <c r="BF255" s="714"/>
      <c r="BG255" s="715"/>
      <c r="BH255" s="716"/>
      <c r="BI255" s="716"/>
      <c r="BJ255" s="716"/>
      <c r="BK255" s="717"/>
    </row>
    <row r="256" spans="1:63" ht="30" customHeight="1">
      <c r="A256" s="690"/>
      <c r="B256" s="691"/>
      <c r="C256" s="749"/>
      <c r="D256" s="749"/>
      <c r="E256" s="693"/>
      <c r="F256" s="693"/>
      <c r="G256" s="735"/>
      <c r="H256" s="693"/>
      <c r="I256" s="769"/>
      <c r="J256" s="693"/>
      <c r="K256" s="696" t="s">
        <v>151</v>
      </c>
      <c r="L256" s="697" t="s">
        <v>485</v>
      </c>
      <c r="M256" s="698"/>
      <c r="N256" s="699"/>
      <c r="O256" s="700"/>
      <c r="P256" s="875"/>
      <c r="Q256" s="766"/>
      <c r="R256" s="693"/>
      <c r="S256" s="702" t="s">
        <v>153</v>
      </c>
      <c r="T256" s="703" t="s">
        <v>154</v>
      </c>
      <c r="U256" s="702">
        <f>+IFERROR(VLOOKUP(T256,[3]DATOS!$E$2:$F$17,2,FALSE),"")</f>
        <v>15</v>
      </c>
      <c r="V256" s="704"/>
      <c r="W256" s="704"/>
      <c r="X256" s="705"/>
      <c r="Y256" s="704"/>
      <c r="Z256" s="704"/>
      <c r="AA256" s="704"/>
      <c r="AB256" s="740"/>
      <c r="AC256" s="770"/>
      <c r="AD256" s="770"/>
      <c r="AE256" s="770"/>
      <c r="AF256" s="769"/>
      <c r="AG256" s="771"/>
      <c r="AH256" s="760"/>
      <c r="AI256" s="761"/>
      <c r="AJ256" s="760"/>
      <c r="AK256" s="762"/>
      <c r="AL256" s="762"/>
      <c r="AM256" s="762"/>
      <c r="AN256" s="709"/>
      <c r="AO256" s="693"/>
      <c r="AP256" s="772"/>
      <c r="AQ256" s="764"/>
      <c r="AR256" s="764"/>
      <c r="AS256" s="765"/>
      <c r="AT256" s="766"/>
      <c r="AU256" s="712"/>
      <c r="AV256" s="712"/>
      <c r="AW256" s="712"/>
      <c r="AX256" s="712"/>
      <c r="AY256" s="713"/>
      <c r="AZ256" s="713"/>
      <c r="BA256" s="713"/>
      <c r="BB256" s="713"/>
      <c r="BC256" s="713"/>
      <c r="BD256" s="713"/>
      <c r="BE256" s="713"/>
      <c r="BF256" s="714"/>
      <c r="BG256" s="715"/>
      <c r="BH256" s="716"/>
      <c r="BI256" s="716"/>
      <c r="BJ256" s="716"/>
      <c r="BK256" s="717"/>
    </row>
    <row r="257" spans="1:63" ht="30" customHeight="1">
      <c r="A257" s="690"/>
      <c r="B257" s="691"/>
      <c r="C257" s="749"/>
      <c r="D257" s="749"/>
      <c r="E257" s="693"/>
      <c r="F257" s="693"/>
      <c r="G257" s="735"/>
      <c r="H257" s="693"/>
      <c r="I257" s="769"/>
      <c r="J257" s="693"/>
      <c r="K257" s="696" t="s">
        <v>155</v>
      </c>
      <c r="L257" s="697" t="s">
        <v>475</v>
      </c>
      <c r="M257" s="698"/>
      <c r="N257" s="699"/>
      <c r="O257" s="700"/>
      <c r="P257" s="875"/>
      <c r="Q257" s="766"/>
      <c r="R257" s="693"/>
      <c r="S257" s="702" t="s">
        <v>156</v>
      </c>
      <c r="T257" s="703" t="s">
        <v>157</v>
      </c>
      <c r="U257" s="702">
        <f>+IFERROR(VLOOKUP(T257,[3]DATOS!$E$2:$F$17,2,FALSE),"")</f>
        <v>15</v>
      </c>
      <c r="V257" s="704"/>
      <c r="W257" s="704"/>
      <c r="X257" s="705"/>
      <c r="Y257" s="704"/>
      <c r="Z257" s="704"/>
      <c r="AA257" s="704"/>
      <c r="AB257" s="740"/>
      <c r="AC257" s="770"/>
      <c r="AD257" s="770"/>
      <c r="AE257" s="770"/>
      <c r="AF257" s="769"/>
      <c r="AG257" s="771"/>
      <c r="AH257" s="760"/>
      <c r="AI257" s="761"/>
      <c r="AJ257" s="760"/>
      <c r="AK257" s="762"/>
      <c r="AL257" s="762"/>
      <c r="AM257" s="762"/>
      <c r="AN257" s="709"/>
      <c r="AO257" s="693"/>
      <c r="AP257" s="772"/>
      <c r="AQ257" s="764"/>
      <c r="AR257" s="764"/>
      <c r="AS257" s="765"/>
      <c r="AT257" s="766"/>
      <c r="AU257" s="712"/>
      <c r="AV257" s="712"/>
      <c r="AW257" s="712"/>
      <c r="AX257" s="712"/>
      <c r="AY257" s="713"/>
      <c r="AZ257" s="713"/>
      <c r="BA257" s="713"/>
      <c r="BB257" s="713"/>
      <c r="BC257" s="713"/>
      <c r="BD257" s="713"/>
      <c r="BE257" s="713"/>
      <c r="BF257" s="714"/>
      <c r="BG257" s="715"/>
      <c r="BH257" s="716"/>
      <c r="BI257" s="716"/>
      <c r="BJ257" s="716"/>
      <c r="BK257" s="717"/>
    </row>
    <row r="258" spans="1:63" ht="30" customHeight="1">
      <c r="A258" s="690"/>
      <c r="B258" s="691"/>
      <c r="C258" s="749"/>
      <c r="D258" s="749"/>
      <c r="E258" s="693"/>
      <c r="F258" s="693"/>
      <c r="G258" s="735"/>
      <c r="H258" s="693"/>
      <c r="I258" s="769"/>
      <c r="J258" s="693"/>
      <c r="K258" s="696" t="s">
        <v>158</v>
      </c>
      <c r="L258" s="697" t="s">
        <v>475</v>
      </c>
      <c r="M258" s="698"/>
      <c r="N258" s="699"/>
      <c r="O258" s="700"/>
      <c r="P258" s="875"/>
      <c r="Q258" s="766"/>
      <c r="R258" s="693"/>
      <c r="S258" s="702" t="s">
        <v>159</v>
      </c>
      <c r="T258" s="703" t="s">
        <v>160</v>
      </c>
      <c r="U258" s="702">
        <f>+IFERROR(VLOOKUP(T258,[3]DATOS!$E$2:$F$17,2,FALSE),"")</f>
        <v>15</v>
      </c>
      <c r="V258" s="704"/>
      <c r="W258" s="704"/>
      <c r="X258" s="705"/>
      <c r="Y258" s="704"/>
      <c r="Z258" s="704"/>
      <c r="AA258" s="704"/>
      <c r="AB258" s="740"/>
      <c r="AC258" s="770"/>
      <c r="AD258" s="770"/>
      <c r="AE258" s="770"/>
      <c r="AF258" s="769"/>
      <c r="AG258" s="771"/>
      <c r="AH258" s="760"/>
      <c r="AI258" s="761"/>
      <c r="AJ258" s="760"/>
      <c r="AK258" s="762"/>
      <c r="AL258" s="762"/>
      <c r="AM258" s="762"/>
      <c r="AN258" s="709"/>
      <c r="AO258" s="693"/>
      <c r="AP258" s="772"/>
      <c r="AQ258" s="764"/>
      <c r="AR258" s="764"/>
      <c r="AS258" s="765"/>
      <c r="AT258" s="766"/>
      <c r="AU258" s="712"/>
      <c r="AV258" s="712"/>
      <c r="AW258" s="712"/>
      <c r="AX258" s="712"/>
      <c r="AY258" s="713"/>
      <c r="AZ258" s="713"/>
      <c r="BA258" s="713"/>
      <c r="BB258" s="713"/>
      <c r="BC258" s="713"/>
      <c r="BD258" s="713"/>
      <c r="BE258" s="713"/>
      <c r="BF258" s="714"/>
      <c r="BG258" s="715"/>
      <c r="BH258" s="716"/>
      <c r="BI258" s="716"/>
      <c r="BJ258" s="716"/>
      <c r="BK258" s="717"/>
    </row>
    <row r="259" spans="1:63" ht="30" customHeight="1">
      <c r="A259" s="690"/>
      <c r="B259" s="691"/>
      <c r="C259" s="749"/>
      <c r="D259" s="749"/>
      <c r="E259" s="693"/>
      <c r="F259" s="693"/>
      <c r="G259" s="735"/>
      <c r="H259" s="693"/>
      <c r="I259" s="769"/>
      <c r="J259" s="693"/>
      <c r="K259" s="696" t="s">
        <v>161</v>
      </c>
      <c r="L259" s="697" t="s">
        <v>475</v>
      </c>
      <c r="M259" s="698"/>
      <c r="N259" s="699"/>
      <c r="O259" s="700"/>
      <c r="P259" s="875"/>
      <c r="Q259" s="766"/>
      <c r="R259" s="693"/>
      <c r="S259" s="702" t="s">
        <v>162</v>
      </c>
      <c r="T259" s="703" t="s">
        <v>163</v>
      </c>
      <c r="U259" s="702">
        <f>+IFERROR(VLOOKUP(T259,[3]DATOS!$E$2:$F$17,2,FALSE),"")</f>
        <v>10</v>
      </c>
      <c r="V259" s="704"/>
      <c r="W259" s="704"/>
      <c r="X259" s="705"/>
      <c r="Y259" s="704"/>
      <c r="Z259" s="704"/>
      <c r="AA259" s="704"/>
      <c r="AB259" s="740"/>
      <c r="AC259" s="770">
        <v>6</v>
      </c>
      <c r="AD259" s="770">
        <v>6</v>
      </c>
      <c r="AE259" s="770">
        <v>6</v>
      </c>
      <c r="AF259" s="769"/>
      <c r="AG259" s="771"/>
      <c r="AH259" s="760"/>
      <c r="AI259" s="761"/>
      <c r="AJ259" s="760"/>
      <c r="AK259" s="762"/>
      <c r="AL259" s="762"/>
      <c r="AM259" s="762"/>
      <c r="AN259" s="709"/>
      <c r="AO259" s="693"/>
      <c r="AP259" s="772"/>
      <c r="AQ259" s="764"/>
      <c r="AR259" s="764"/>
      <c r="AS259" s="765"/>
      <c r="AT259" s="766"/>
      <c r="AU259" s="712"/>
      <c r="AV259" s="712"/>
      <c r="AW259" s="712"/>
      <c r="AX259" s="712"/>
      <c r="AY259" s="713"/>
      <c r="AZ259" s="713"/>
      <c r="BA259" s="713"/>
      <c r="BB259" s="713"/>
      <c r="BC259" s="713"/>
      <c r="BD259" s="713"/>
      <c r="BE259" s="713"/>
      <c r="BF259" s="714"/>
      <c r="BG259" s="715"/>
      <c r="BH259" s="716"/>
      <c r="BI259" s="716"/>
      <c r="BJ259" s="716"/>
      <c r="BK259" s="717"/>
    </row>
    <row r="260" spans="1:63" ht="72" customHeight="1">
      <c r="A260" s="690"/>
      <c r="B260" s="691"/>
      <c r="C260" s="749"/>
      <c r="D260" s="749"/>
      <c r="E260" s="693"/>
      <c r="F260" s="693"/>
      <c r="G260" s="735"/>
      <c r="H260" s="693"/>
      <c r="I260" s="769"/>
      <c r="J260" s="693"/>
      <c r="K260" s="696" t="s">
        <v>164</v>
      </c>
      <c r="L260" s="697" t="s">
        <v>485</v>
      </c>
      <c r="M260" s="698"/>
      <c r="N260" s="699"/>
      <c r="O260" s="700"/>
      <c r="P260" s="875"/>
      <c r="Q260" s="766"/>
      <c r="R260" s="693"/>
      <c r="S260" s="704"/>
      <c r="T260" s="705"/>
      <c r="U260" s="704"/>
      <c r="V260" s="704"/>
      <c r="W260" s="704"/>
      <c r="X260" s="705"/>
      <c r="Y260" s="704"/>
      <c r="Z260" s="704"/>
      <c r="AA260" s="704"/>
      <c r="AB260" s="740"/>
      <c r="AC260" s="770"/>
      <c r="AD260" s="770"/>
      <c r="AE260" s="770"/>
      <c r="AF260" s="769"/>
      <c r="AG260" s="771"/>
      <c r="AH260" s="760"/>
      <c r="AI260" s="761"/>
      <c r="AJ260" s="760"/>
      <c r="AK260" s="762"/>
      <c r="AL260" s="762"/>
      <c r="AM260" s="762"/>
      <c r="AN260" s="709"/>
      <c r="AO260" s="693"/>
      <c r="AP260" s="772"/>
      <c r="AQ260" s="764"/>
      <c r="AR260" s="764"/>
      <c r="AS260" s="765"/>
      <c r="AT260" s="766"/>
      <c r="AU260" s="712"/>
      <c r="AV260" s="712"/>
      <c r="AW260" s="712"/>
      <c r="AX260" s="712"/>
      <c r="AY260" s="660"/>
      <c r="AZ260" s="660"/>
      <c r="BA260" s="660"/>
      <c r="BB260" s="660"/>
      <c r="BC260" s="660"/>
      <c r="BD260" s="660"/>
      <c r="BE260" s="660"/>
      <c r="BF260" s="722"/>
      <c r="BG260" s="723"/>
      <c r="BH260" s="724"/>
      <c r="BI260" s="724"/>
      <c r="BJ260" s="724"/>
      <c r="BK260" s="725"/>
    </row>
    <row r="261" spans="1:63" ht="45" customHeight="1">
      <c r="A261" s="690"/>
      <c r="B261" s="691"/>
      <c r="C261" s="751"/>
      <c r="D261" s="751"/>
      <c r="E261" s="693"/>
      <c r="F261" s="693"/>
      <c r="G261" s="735"/>
      <c r="H261" s="693"/>
      <c r="I261" s="769"/>
      <c r="J261" s="693"/>
      <c r="K261" s="696" t="s">
        <v>165</v>
      </c>
      <c r="L261" s="697" t="s">
        <v>475</v>
      </c>
      <c r="M261" s="698"/>
      <c r="N261" s="699"/>
      <c r="O261" s="700"/>
      <c r="P261" s="875"/>
      <c r="Q261" s="766"/>
      <c r="R261" s="693"/>
      <c r="S261" s="704"/>
      <c r="T261" s="705"/>
      <c r="U261" s="704"/>
      <c r="V261" s="704"/>
      <c r="W261" s="704"/>
      <c r="X261" s="705"/>
      <c r="Y261" s="704"/>
      <c r="Z261" s="704"/>
      <c r="AA261" s="704"/>
      <c r="AB261" s="740"/>
      <c r="AC261" s="770"/>
      <c r="AD261" s="770"/>
      <c r="AE261" s="770"/>
      <c r="AF261" s="769"/>
      <c r="AG261" s="771"/>
      <c r="AH261" s="760"/>
      <c r="AI261" s="761"/>
      <c r="AJ261" s="760"/>
      <c r="AK261" s="762"/>
      <c r="AL261" s="762"/>
      <c r="AM261" s="762"/>
      <c r="AN261" s="709"/>
      <c r="AO261" s="693"/>
      <c r="AP261" s="772"/>
      <c r="AQ261" s="764"/>
      <c r="AR261" s="764"/>
      <c r="AS261" s="765"/>
      <c r="AT261" s="766"/>
      <c r="AU261" s="712"/>
      <c r="AV261" s="712"/>
      <c r="AW261" s="712"/>
      <c r="AX261" s="712"/>
      <c r="AY261" s="690"/>
      <c r="AZ261" s="690"/>
      <c r="BA261" s="690"/>
      <c r="BB261" s="690"/>
      <c r="BC261" s="690"/>
      <c r="BD261" s="690"/>
      <c r="BE261" s="690"/>
      <c r="BF261" s="728"/>
      <c r="BG261" s="729"/>
      <c r="BH261" s="730"/>
      <c r="BI261" s="730"/>
      <c r="BJ261" s="730"/>
      <c r="BK261" s="731"/>
    </row>
    <row r="262" spans="1:63" ht="45" customHeight="1">
      <c r="A262" s="690"/>
      <c r="B262" s="691"/>
      <c r="C262" s="743" t="s">
        <v>708</v>
      </c>
      <c r="D262" s="743" t="s">
        <v>709</v>
      </c>
      <c r="E262" s="693"/>
      <c r="F262" s="693"/>
      <c r="G262" s="735"/>
      <c r="H262" s="693"/>
      <c r="I262" s="769"/>
      <c r="J262" s="693"/>
      <c r="K262" s="696" t="s">
        <v>166</v>
      </c>
      <c r="L262" s="697" t="s">
        <v>475</v>
      </c>
      <c r="M262" s="698"/>
      <c r="N262" s="699"/>
      <c r="O262" s="700"/>
      <c r="P262" s="875"/>
      <c r="Q262" s="766"/>
      <c r="R262" s="693"/>
      <c r="S262" s="704"/>
      <c r="T262" s="705"/>
      <c r="U262" s="704"/>
      <c r="V262" s="704"/>
      <c r="W262" s="704"/>
      <c r="X262" s="705"/>
      <c r="Y262" s="704"/>
      <c r="Z262" s="704"/>
      <c r="AA262" s="704"/>
      <c r="AB262" s="740"/>
      <c r="AC262" s="770"/>
      <c r="AD262" s="770"/>
      <c r="AE262" s="770"/>
      <c r="AF262" s="769"/>
      <c r="AG262" s="771"/>
      <c r="AH262" s="760"/>
      <c r="AI262" s="761"/>
      <c r="AJ262" s="760"/>
      <c r="AK262" s="762"/>
      <c r="AL262" s="762"/>
      <c r="AM262" s="762"/>
      <c r="AN262" s="709"/>
      <c r="AO262" s="693"/>
      <c r="AP262" s="772"/>
      <c r="AQ262" s="764"/>
      <c r="AR262" s="764"/>
      <c r="AS262" s="765"/>
      <c r="AT262" s="766"/>
      <c r="AU262" s="712"/>
      <c r="AV262" s="712"/>
      <c r="AW262" s="712"/>
      <c r="AX262" s="712"/>
      <c r="AY262" s="690"/>
      <c r="AZ262" s="690"/>
      <c r="BA262" s="690"/>
      <c r="BB262" s="690"/>
      <c r="BC262" s="690"/>
      <c r="BD262" s="690"/>
      <c r="BE262" s="690"/>
      <c r="BF262" s="728"/>
      <c r="BG262" s="729"/>
      <c r="BH262" s="730"/>
      <c r="BI262" s="730"/>
      <c r="BJ262" s="730"/>
      <c r="BK262" s="731"/>
    </row>
    <row r="263" spans="1:63" ht="45" customHeight="1">
      <c r="A263" s="690"/>
      <c r="B263" s="691"/>
      <c r="C263" s="749"/>
      <c r="D263" s="749"/>
      <c r="E263" s="693"/>
      <c r="F263" s="693"/>
      <c r="G263" s="735"/>
      <c r="H263" s="693"/>
      <c r="I263" s="769"/>
      <c r="J263" s="693"/>
      <c r="K263" s="696" t="s">
        <v>167</v>
      </c>
      <c r="L263" s="697" t="s">
        <v>475</v>
      </c>
      <c r="M263" s="698"/>
      <c r="N263" s="699"/>
      <c r="O263" s="700"/>
      <c r="P263" s="875"/>
      <c r="Q263" s="766"/>
      <c r="R263" s="693"/>
      <c r="S263" s="704"/>
      <c r="T263" s="705"/>
      <c r="U263" s="704"/>
      <c r="V263" s="704"/>
      <c r="W263" s="704"/>
      <c r="X263" s="705"/>
      <c r="Y263" s="704"/>
      <c r="Z263" s="704"/>
      <c r="AA263" s="704"/>
      <c r="AB263" s="672"/>
      <c r="AC263" s="775"/>
      <c r="AD263" s="775"/>
      <c r="AE263" s="775"/>
      <c r="AF263" s="663"/>
      <c r="AG263" s="776"/>
      <c r="AH263" s="760"/>
      <c r="AI263" s="761"/>
      <c r="AJ263" s="760"/>
      <c r="AK263" s="762"/>
      <c r="AL263" s="762"/>
      <c r="AM263" s="762"/>
      <c r="AN263" s="709"/>
      <c r="AO263" s="693"/>
      <c r="AP263" s="777"/>
      <c r="AQ263" s="764"/>
      <c r="AR263" s="764"/>
      <c r="AS263" s="765"/>
      <c r="AT263" s="766"/>
      <c r="AU263" s="673"/>
      <c r="AV263" s="673"/>
      <c r="AW263" s="673"/>
      <c r="AX263" s="673"/>
      <c r="AY263" s="690"/>
      <c r="AZ263" s="690"/>
      <c r="BA263" s="690"/>
      <c r="BB263" s="690"/>
      <c r="BC263" s="690"/>
      <c r="BD263" s="690"/>
      <c r="BE263" s="690"/>
      <c r="BF263" s="728"/>
      <c r="BG263" s="729"/>
      <c r="BH263" s="730"/>
      <c r="BI263" s="730"/>
      <c r="BJ263" s="730"/>
      <c r="BK263" s="731"/>
    </row>
    <row r="264" spans="1:63" ht="45" customHeight="1">
      <c r="A264" s="690"/>
      <c r="B264" s="691"/>
      <c r="C264" s="749"/>
      <c r="D264" s="749"/>
      <c r="E264" s="693"/>
      <c r="F264" s="693"/>
      <c r="G264" s="735" t="s">
        <v>710</v>
      </c>
      <c r="H264" s="693"/>
      <c r="I264" s="769"/>
      <c r="J264" s="693"/>
      <c r="K264" s="696" t="s">
        <v>168</v>
      </c>
      <c r="L264" s="697" t="s">
        <v>475</v>
      </c>
      <c r="M264" s="698"/>
      <c r="N264" s="699"/>
      <c r="O264" s="700"/>
      <c r="P264" s="875"/>
      <c r="Q264" s="766" t="s">
        <v>711</v>
      </c>
      <c r="R264" s="693" t="s">
        <v>133</v>
      </c>
      <c r="S264" s="702" t="s">
        <v>134</v>
      </c>
      <c r="T264" s="703" t="s">
        <v>135</v>
      </c>
      <c r="U264" s="702">
        <f>+IFERROR(VLOOKUP(T264,[3]DATOS!$E$2:$F$17,2,FALSE),"")</f>
        <v>15</v>
      </c>
      <c r="V264" s="704">
        <f>SUM(U264:U270)</f>
        <v>100</v>
      </c>
      <c r="W264" s="704" t="str">
        <f>+IF(AND(V264&lt;=100,V264&gt;=96),"Fuerte",IF(AND(V264&lt;=95,V264&gt;=86),"Moderado",IF(AND(V264&lt;=85,M264&gt;=0),"Débil"," ")))</f>
        <v>Fuerte</v>
      </c>
      <c r="X264" s="705" t="s">
        <v>136</v>
      </c>
      <c r="Y264" s="704" t="str">
        <f>IF(AND(EXACT(W264,"Fuerte"),(EXACT(X264,"Fuerte"))),"Fuerte",IF(AND(EXACT(W264,"Fuerte"),(EXACT(X264,"Moderado"))),"Moderado",IF(AND(EXACT(W264,"Fuerte"),(EXACT(X264,"Débil"))),"Débil",IF(AND(EXACT(W264,"Moderado"),(EXACT(X264,"Fuerte"))),"Moderado",IF(AND(EXACT(W264,"Moderado"),(EXACT(X264,"Moderado"))),"Moderado",IF(AND(EXACT(W264,"Moderado"),(EXACT(X264,"Débil"))),"Débil",IF(AND(EXACT(W264,"Débil"),(EXACT(X264,"Fuerte"))),"Débil",IF(AND(EXACT(W264,"Débil"),(EXACT(X264,"Moderado"))),"Débil",IF(AND(EXACT(W264,"Débil"),(EXACT(X264,"Débil"))),"Débil",)))))))))</f>
        <v>Fuerte</v>
      </c>
      <c r="Z264" s="704">
        <f>IF(Y264="Fuerte",100,IF(Y264="Moderado",50,IF(Y264="Débil",0)))</f>
        <v>100</v>
      </c>
      <c r="AA264" s="704"/>
      <c r="AB264" s="736" t="s">
        <v>49</v>
      </c>
      <c r="AC264" s="783">
        <v>0.33</v>
      </c>
      <c r="AD264" s="783">
        <v>0.33</v>
      </c>
      <c r="AE264" s="783">
        <v>0.34</v>
      </c>
      <c r="AF264" s="757" t="s">
        <v>712</v>
      </c>
      <c r="AG264" s="759" t="s">
        <v>713</v>
      </c>
      <c r="AH264" s="760"/>
      <c r="AI264" s="761"/>
      <c r="AJ264" s="760"/>
      <c r="AK264" s="762"/>
      <c r="AL264" s="762"/>
      <c r="AM264" s="762"/>
      <c r="AN264" s="709"/>
      <c r="AO264" s="693"/>
      <c r="AP264" s="779" t="s">
        <v>714</v>
      </c>
      <c r="AQ264" s="764"/>
      <c r="AR264" s="764"/>
      <c r="AS264" s="765"/>
      <c r="AT264" s="766" t="s">
        <v>715</v>
      </c>
      <c r="AU264" s="767"/>
      <c r="AV264" s="767"/>
      <c r="AW264" s="767"/>
      <c r="AX264" s="767"/>
      <c r="AY264" s="690"/>
      <c r="AZ264" s="690"/>
      <c r="BA264" s="690"/>
      <c r="BB264" s="690"/>
      <c r="BC264" s="690"/>
      <c r="BD264" s="690"/>
      <c r="BE264" s="690"/>
      <c r="BF264" s="728"/>
      <c r="BG264" s="729"/>
      <c r="BH264" s="730"/>
      <c r="BI264" s="730"/>
      <c r="BJ264" s="730"/>
      <c r="BK264" s="731"/>
    </row>
    <row r="265" spans="1:63" ht="45" customHeight="1">
      <c r="A265" s="690"/>
      <c r="B265" s="691"/>
      <c r="C265" s="749"/>
      <c r="D265" s="749"/>
      <c r="E265" s="693"/>
      <c r="F265" s="693"/>
      <c r="G265" s="735"/>
      <c r="H265" s="693"/>
      <c r="I265" s="769"/>
      <c r="J265" s="693"/>
      <c r="K265" s="739" t="s">
        <v>169</v>
      </c>
      <c r="L265" s="697" t="s">
        <v>475</v>
      </c>
      <c r="M265" s="698"/>
      <c r="N265" s="699"/>
      <c r="O265" s="700"/>
      <c r="P265" s="875"/>
      <c r="Q265" s="766"/>
      <c r="R265" s="693"/>
      <c r="S265" s="702" t="s">
        <v>146</v>
      </c>
      <c r="T265" s="703" t="s">
        <v>147</v>
      </c>
      <c r="U265" s="702">
        <f>+IFERROR(VLOOKUP(T265,[3]DATOS!$E$2:$F$17,2,FALSE),"")</f>
        <v>15</v>
      </c>
      <c r="V265" s="704"/>
      <c r="W265" s="704"/>
      <c r="X265" s="705"/>
      <c r="Y265" s="704"/>
      <c r="Z265" s="704"/>
      <c r="AA265" s="704"/>
      <c r="AB265" s="740"/>
      <c r="AC265" s="786"/>
      <c r="AD265" s="786"/>
      <c r="AE265" s="786"/>
      <c r="AF265" s="769"/>
      <c r="AG265" s="771"/>
      <c r="AH265" s="760"/>
      <c r="AI265" s="761"/>
      <c r="AJ265" s="760"/>
      <c r="AK265" s="762"/>
      <c r="AL265" s="762"/>
      <c r="AM265" s="762"/>
      <c r="AN265" s="709"/>
      <c r="AO265" s="693"/>
      <c r="AP265" s="779"/>
      <c r="AQ265" s="764"/>
      <c r="AR265" s="764"/>
      <c r="AS265" s="765"/>
      <c r="AT265" s="766"/>
      <c r="AU265" s="712"/>
      <c r="AV265" s="712"/>
      <c r="AW265" s="712"/>
      <c r="AX265" s="712"/>
      <c r="AY265" s="690"/>
      <c r="AZ265" s="690"/>
      <c r="BA265" s="690"/>
      <c r="BB265" s="690"/>
      <c r="BC265" s="690"/>
      <c r="BD265" s="690"/>
      <c r="BE265" s="690"/>
      <c r="BF265" s="728"/>
      <c r="BG265" s="729"/>
      <c r="BH265" s="730"/>
      <c r="BI265" s="730"/>
      <c r="BJ265" s="730"/>
      <c r="BK265" s="731"/>
    </row>
    <row r="266" spans="1:63" ht="45" customHeight="1">
      <c r="A266" s="690"/>
      <c r="B266" s="691"/>
      <c r="C266" s="749"/>
      <c r="D266" s="749"/>
      <c r="E266" s="693"/>
      <c r="F266" s="693"/>
      <c r="G266" s="735"/>
      <c r="H266" s="693"/>
      <c r="I266" s="769"/>
      <c r="J266" s="693"/>
      <c r="K266" s="739" t="s">
        <v>170</v>
      </c>
      <c r="L266" s="697" t="s">
        <v>475</v>
      </c>
      <c r="M266" s="698"/>
      <c r="N266" s="699"/>
      <c r="O266" s="700"/>
      <c r="P266" s="875"/>
      <c r="Q266" s="766"/>
      <c r="R266" s="693"/>
      <c r="S266" s="702" t="s">
        <v>149</v>
      </c>
      <c r="T266" s="703" t="s">
        <v>150</v>
      </c>
      <c r="U266" s="702">
        <f>+IFERROR(VLOOKUP(T266,[3]DATOS!$E$2:$F$17,2,FALSE),"")</f>
        <v>15</v>
      </c>
      <c r="V266" s="704"/>
      <c r="W266" s="704"/>
      <c r="X266" s="705"/>
      <c r="Y266" s="704"/>
      <c r="Z266" s="704"/>
      <c r="AA266" s="704"/>
      <c r="AB266" s="740"/>
      <c r="AC266" s="786"/>
      <c r="AD266" s="786"/>
      <c r="AE266" s="786"/>
      <c r="AF266" s="769"/>
      <c r="AG266" s="771"/>
      <c r="AH266" s="760"/>
      <c r="AI266" s="761"/>
      <c r="AJ266" s="760"/>
      <c r="AK266" s="762"/>
      <c r="AL266" s="762"/>
      <c r="AM266" s="762"/>
      <c r="AN266" s="709"/>
      <c r="AO266" s="693"/>
      <c r="AP266" s="779"/>
      <c r="AQ266" s="764"/>
      <c r="AR266" s="764"/>
      <c r="AS266" s="765"/>
      <c r="AT266" s="766"/>
      <c r="AU266" s="712"/>
      <c r="AV266" s="712"/>
      <c r="AW266" s="712"/>
      <c r="AX266" s="712"/>
      <c r="AY266" s="690"/>
      <c r="AZ266" s="690"/>
      <c r="BA266" s="690"/>
      <c r="BB266" s="690"/>
      <c r="BC266" s="690"/>
      <c r="BD266" s="690"/>
      <c r="BE266" s="690"/>
      <c r="BF266" s="728"/>
      <c r="BG266" s="729"/>
      <c r="BH266" s="730"/>
      <c r="BI266" s="730"/>
      <c r="BJ266" s="730"/>
      <c r="BK266" s="731"/>
    </row>
    <row r="267" spans="1:63" ht="45" customHeight="1">
      <c r="A267" s="690"/>
      <c r="B267" s="691"/>
      <c r="C267" s="749"/>
      <c r="D267" s="749"/>
      <c r="E267" s="693"/>
      <c r="F267" s="693"/>
      <c r="G267" s="735"/>
      <c r="H267" s="693"/>
      <c r="I267" s="769"/>
      <c r="J267" s="693"/>
      <c r="K267" s="739" t="s">
        <v>171</v>
      </c>
      <c r="L267" s="697" t="s">
        <v>475</v>
      </c>
      <c r="M267" s="698"/>
      <c r="N267" s="699"/>
      <c r="O267" s="700"/>
      <c r="P267" s="875"/>
      <c r="Q267" s="766"/>
      <c r="R267" s="693"/>
      <c r="S267" s="702" t="s">
        <v>153</v>
      </c>
      <c r="T267" s="703" t="s">
        <v>154</v>
      </c>
      <c r="U267" s="702">
        <f>+IFERROR(VLOOKUP(T267,[3]DATOS!$E$2:$F$17,2,FALSE),"")</f>
        <v>15</v>
      </c>
      <c r="V267" s="704"/>
      <c r="W267" s="704"/>
      <c r="X267" s="705"/>
      <c r="Y267" s="704"/>
      <c r="Z267" s="704"/>
      <c r="AA267" s="704"/>
      <c r="AB267" s="740"/>
      <c r="AC267" s="786"/>
      <c r="AD267" s="786"/>
      <c r="AE267" s="786"/>
      <c r="AF267" s="769"/>
      <c r="AG267" s="771"/>
      <c r="AH267" s="760"/>
      <c r="AI267" s="761"/>
      <c r="AJ267" s="760"/>
      <c r="AK267" s="762"/>
      <c r="AL267" s="762"/>
      <c r="AM267" s="762"/>
      <c r="AN267" s="709"/>
      <c r="AO267" s="693"/>
      <c r="AP267" s="779"/>
      <c r="AQ267" s="764"/>
      <c r="AR267" s="764"/>
      <c r="AS267" s="765"/>
      <c r="AT267" s="766"/>
      <c r="AU267" s="712"/>
      <c r="AV267" s="712"/>
      <c r="AW267" s="712"/>
      <c r="AX267" s="712"/>
      <c r="AY267" s="690"/>
      <c r="AZ267" s="690"/>
      <c r="BA267" s="690"/>
      <c r="BB267" s="690"/>
      <c r="BC267" s="690"/>
      <c r="BD267" s="690"/>
      <c r="BE267" s="690"/>
      <c r="BF267" s="728"/>
      <c r="BG267" s="729"/>
      <c r="BH267" s="730"/>
      <c r="BI267" s="730"/>
      <c r="BJ267" s="730"/>
      <c r="BK267" s="731"/>
    </row>
    <row r="268" spans="1:63" ht="45" customHeight="1">
      <c r="A268" s="690"/>
      <c r="B268" s="691"/>
      <c r="C268" s="749"/>
      <c r="D268" s="749"/>
      <c r="E268" s="693"/>
      <c r="F268" s="693"/>
      <c r="G268" s="735"/>
      <c r="H268" s="693"/>
      <c r="I268" s="769"/>
      <c r="J268" s="693"/>
      <c r="K268" s="739" t="s">
        <v>172</v>
      </c>
      <c r="L268" s="697" t="s">
        <v>485</v>
      </c>
      <c r="M268" s="698"/>
      <c r="N268" s="699"/>
      <c r="O268" s="700"/>
      <c r="P268" s="875"/>
      <c r="Q268" s="766"/>
      <c r="R268" s="693"/>
      <c r="S268" s="702" t="s">
        <v>156</v>
      </c>
      <c r="T268" s="703" t="s">
        <v>157</v>
      </c>
      <c r="U268" s="702">
        <f>+IFERROR(VLOOKUP(T268,[3]DATOS!$E$2:$F$17,2,FALSE),"")</f>
        <v>15</v>
      </c>
      <c r="V268" s="704"/>
      <c r="W268" s="704"/>
      <c r="X268" s="705"/>
      <c r="Y268" s="704"/>
      <c r="Z268" s="704"/>
      <c r="AA268" s="704"/>
      <c r="AB268" s="740"/>
      <c r="AC268" s="786"/>
      <c r="AD268" s="786"/>
      <c r="AE268" s="786"/>
      <c r="AF268" s="769"/>
      <c r="AG268" s="771"/>
      <c r="AH268" s="760"/>
      <c r="AI268" s="761"/>
      <c r="AJ268" s="760"/>
      <c r="AK268" s="762"/>
      <c r="AL268" s="762"/>
      <c r="AM268" s="762"/>
      <c r="AN268" s="709"/>
      <c r="AO268" s="693"/>
      <c r="AP268" s="779"/>
      <c r="AQ268" s="764"/>
      <c r="AR268" s="764"/>
      <c r="AS268" s="765"/>
      <c r="AT268" s="766"/>
      <c r="AU268" s="712"/>
      <c r="AV268" s="712"/>
      <c r="AW268" s="712"/>
      <c r="AX268" s="712"/>
      <c r="AY268" s="690"/>
      <c r="AZ268" s="690"/>
      <c r="BA268" s="690"/>
      <c r="BB268" s="690"/>
      <c r="BC268" s="690"/>
      <c r="BD268" s="690"/>
      <c r="BE268" s="690"/>
      <c r="BF268" s="728"/>
      <c r="BG268" s="729"/>
      <c r="BH268" s="730"/>
      <c r="BI268" s="730"/>
      <c r="BJ268" s="730"/>
      <c r="BK268" s="731"/>
    </row>
    <row r="269" spans="1:63" ht="45" customHeight="1">
      <c r="A269" s="690"/>
      <c r="B269" s="691"/>
      <c r="C269" s="749"/>
      <c r="D269" s="749"/>
      <c r="E269" s="693"/>
      <c r="F269" s="693"/>
      <c r="G269" s="735"/>
      <c r="H269" s="693"/>
      <c r="I269" s="769"/>
      <c r="J269" s="693"/>
      <c r="K269" s="739" t="s">
        <v>173</v>
      </c>
      <c r="L269" s="697" t="s">
        <v>485</v>
      </c>
      <c r="M269" s="698"/>
      <c r="N269" s="699"/>
      <c r="O269" s="700"/>
      <c r="P269" s="875"/>
      <c r="Q269" s="766"/>
      <c r="R269" s="693"/>
      <c r="S269" s="702" t="s">
        <v>159</v>
      </c>
      <c r="T269" s="703" t="s">
        <v>160</v>
      </c>
      <c r="U269" s="702">
        <f>+IFERROR(VLOOKUP(T269,[3]DATOS!$E$2:$F$17,2,FALSE),"")</f>
        <v>15</v>
      </c>
      <c r="V269" s="704"/>
      <c r="W269" s="704"/>
      <c r="X269" s="705"/>
      <c r="Y269" s="704"/>
      <c r="Z269" s="704"/>
      <c r="AA269" s="704"/>
      <c r="AB269" s="740"/>
      <c r="AC269" s="786"/>
      <c r="AD269" s="786"/>
      <c r="AE269" s="786"/>
      <c r="AF269" s="769"/>
      <c r="AG269" s="771"/>
      <c r="AH269" s="760"/>
      <c r="AI269" s="761"/>
      <c r="AJ269" s="760"/>
      <c r="AK269" s="762"/>
      <c r="AL269" s="762"/>
      <c r="AM269" s="762"/>
      <c r="AN269" s="709"/>
      <c r="AO269" s="693"/>
      <c r="AP269" s="779"/>
      <c r="AQ269" s="764"/>
      <c r="AR269" s="764"/>
      <c r="AS269" s="765"/>
      <c r="AT269" s="766"/>
      <c r="AU269" s="712"/>
      <c r="AV269" s="712"/>
      <c r="AW269" s="712"/>
      <c r="AX269" s="712"/>
      <c r="AY269" s="690"/>
      <c r="AZ269" s="690"/>
      <c r="BA269" s="690"/>
      <c r="BB269" s="690"/>
      <c r="BC269" s="690"/>
      <c r="BD269" s="690"/>
      <c r="BE269" s="690"/>
      <c r="BF269" s="728"/>
      <c r="BG269" s="729"/>
      <c r="BH269" s="730"/>
      <c r="BI269" s="730"/>
      <c r="BJ269" s="730"/>
      <c r="BK269" s="731"/>
    </row>
    <row r="270" spans="1:63" ht="45" customHeight="1">
      <c r="A270" s="690"/>
      <c r="B270" s="691"/>
      <c r="C270" s="749"/>
      <c r="D270" s="749"/>
      <c r="E270" s="693"/>
      <c r="F270" s="693"/>
      <c r="G270" s="735"/>
      <c r="H270" s="693"/>
      <c r="I270" s="769"/>
      <c r="J270" s="693"/>
      <c r="K270" s="739" t="s">
        <v>174</v>
      </c>
      <c r="L270" s="697" t="s">
        <v>485</v>
      </c>
      <c r="M270" s="698"/>
      <c r="N270" s="699"/>
      <c r="O270" s="700"/>
      <c r="P270" s="875"/>
      <c r="Q270" s="766"/>
      <c r="R270" s="693"/>
      <c r="S270" s="702" t="s">
        <v>162</v>
      </c>
      <c r="T270" s="703" t="s">
        <v>163</v>
      </c>
      <c r="U270" s="702">
        <f>+IFERROR(VLOOKUP(T270,[3]DATOS!$E$2:$F$17,2,FALSE),"")</f>
        <v>10</v>
      </c>
      <c r="V270" s="704"/>
      <c r="W270" s="704"/>
      <c r="X270" s="705"/>
      <c r="Y270" s="704"/>
      <c r="Z270" s="704"/>
      <c r="AA270" s="704"/>
      <c r="AB270" s="740"/>
      <c r="AC270" s="786"/>
      <c r="AD270" s="786"/>
      <c r="AE270" s="786"/>
      <c r="AF270" s="769"/>
      <c r="AG270" s="771"/>
      <c r="AH270" s="760"/>
      <c r="AI270" s="761"/>
      <c r="AJ270" s="760"/>
      <c r="AK270" s="762"/>
      <c r="AL270" s="762"/>
      <c r="AM270" s="762"/>
      <c r="AN270" s="709"/>
      <c r="AO270" s="693"/>
      <c r="AP270" s="779"/>
      <c r="AQ270" s="764"/>
      <c r="AR270" s="764"/>
      <c r="AS270" s="765"/>
      <c r="AT270" s="766"/>
      <c r="AU270" s="712"/>
      <c r="AV270" s="712"/>
      <c r="AW270" s="712"/>
      <c r="AX270" s="712"/>
      <c r="AY270" s="690"/>
      <c r="AZ270" s="690"/>
      <c r="BA270" s="690"/>
      <c r="BB270" s="690"/>
      <c r="BC270" s="690"/>
      <c r="BD270" s="690"/>
      <c r="BE270" s="690"/>
      <c r="BF270" s="728"/>
      <c r="BG270" s="729"/>
      <c r="BH270" s="730"/>
      <c r="BI270" s="730"/>
      <c r="BJ270" s="730"/>
      <c r="BK270" s="731"/>
    </row>
    <row r="271" spans="1:63" ht="45" customHeight="1" thickBot="1">
      <c r="A271" s="690"/>
      <c r="B271" s="691"/>
      <c r="C271" s="755"/>
      <c r="D271" s="755"/>
      <c r="E271" s="693"/>
      <c r="F271" s="693"/>
      <c r="G271" s="735"/>
      <c r="H271" s="693"/>
      <c r="I271" s="663"/>
      <c r="J271" s="693"/>
      <c r="K271" s="739" t="s">
        <v>175</v>
      </c>
      <c r="L271" s="697" t="s">
        <v>485</v>
      </c>
      <c r="M271" s="698"/>
      <c r="N271" s="699"/>
      <c r="O271" s="700"/>
      <c r="P271" s="875"/>
      <c r="Q271" s="766"/>
      <c r="R271" s="693"/>
      <c r="S271" s="702"/>
      <c r="T271" s="703"/>
      <c r="U271" s="702"/>
      <c r="V271" s="704"/>
      <c r="W271" s="704"/>
      <c r="X271" s="705"/>
      <c r="Y271" s="704"/>
      <c r="Z271" s="704"/>
      <c r="AA271" s="704"/>
      <c r="AB271" s="672"/>
      <c r="AC271" s="788"/>
      <c r="AD271" s="788"/>
      <c r="AE271" s="788"/>
      <c r="AF271" s="663"/>
      <c r="AG271" s="776"/>
      <c r="AH271" s="760"/>
      <c r="AI271" s="761"/>
      <c r="AJ271" s="760"/>
      <c r="AK271" s="762"/>
      <c r="AL271" s="762"/>
      <c r="AM271" s="762"/>
      <c r="AN271" s="709"/>
      <c r="AO271" s="693"/>
      <c r="AP271" s="779"/>
      <c r="AQ271" s="764"/>
      <c r="AR271" s="764"/>
      <c r="AS271" s="765"/>
      <c r="AT271" s="766"/>
      <c r="AU271" s="789"/>
      <c r="AV271" s="789"/>
      <c r="AW271" s="789"/>
      <c r="AX271" s="789"/>
      <c r="AY271" s="690"/>
      <c r="AZ271" s="690"/>
      <c r="BA271" s="690"/>
      <c r="BB271" s="690"/>
      <c r="BC271" s="690"/>
      <c r="BD271" s="690"/>
      <c r="BE271" s="690"/>
      <c r="BF271" s="728"/>
      <c r="BG271" s="729"/>
      <c r="BH271" s="730"/>
      <c r="BI271" s="730"/>
      <c r="BJ271" s="730"/>
      <c r="BK271" s="731"/>
    </row>
    <row r="272" spans="1:63" ht="46.5" customHeight="1">
      <c r="A272" s="690">
        <v>15</v>
      </c>
      <c r="B272" s="691" t="s">
        <v>716</v>
      </c>
      <c r="C272" s="743" t="s">
        <v>717</v>
      </c>
      <c r="D272" s="743" t="s">
        <v>718</v>
      </c>
      <c r="E272" s="695" t="s">
        <v>719</v>
      </c>
      <c r="F272" s="695" t="s">
        <v>126</v>
      </c>
      <c r="G272" s="701" t="s">
        <v>720</v>
      </c>
      <c r="H272" s="893" t="s">
        <v>721</v>
      </c>
      <c r="I272" s="894" t="s">
        <v>474</v>
      </c>
      <c r="J272" s="695" t="s">
        <v>180</v>
      </c>
      <c r="K272" s="696" t="s">
        <v>130</v>
      </c>
      <c r="L272" s="697" t="s">
        <v>475</v>
      </c>
      <c r="M272" s="698">
        <v>9</v>
      </c>
      <c r="N272" s="699" t="s">
        <v>632</v>
      </c>
      <c r="O272" s="700" t="s">
        <v>606</v>
      </c>
      <c r="P272" s="695" t="s">
        <v>476</v>
      </c>
      <c r="Q272" s="735" t="s">
        <v>722</v>
      </c>
      <c r="R272" s="693" t="s">
        <v>133</v>
      </c>
      <c r="S272" s="702" t="s">
        <v>134</v>
      </c>
      <c r="T272" s="703" t="s">
        <v>135</v>
      </c>
      <c r="U272" s="702">
        <v>15</v>
      </c>
      <c r="V272" s="704">
        <v>100</v>
      </c>
      <c r="W272" s="704" t="s">
        <v>136</v>
      </c>
      <c r="X272" s="705" t="s">
        <v>136</v>
      </c>
      <c r="Y272" s="704" t="s">
        <v>136</v>
      </c>
      <c r="Z272" s="704">
        <v>100</v>
      </c>
      <c r="AA272" s="704">
        <v>100</v>
      </c>
      <c r="AB272" s="736" t="s">
        <v>21</v>
      </c>
      <c r="AC272" s="758"/>
      <c r="AD272" s="758"/>
      <c r="AE272" s="758"/>
      <c r="AF272" s="757" t="s">
        <v>723</v>
      </c>
      <c r="AG272" s="759" t="s">
        <v>724</v>
      </c>
      <c r="AH272" s="895" t="s">
        <v>136</v>
      </c>
      <c r="AI272" s="759" t="s">
        <v>140</v>
      </c>
      <c r="AJ272" s="895" t="s">
        <v>141</v>
      </c>
      <c r="AK272" s="813" t="s">
        <v>129</v>
      </c>
      <c r="AL272" s="813" t="s">
        <v>725</v>
      </c>
      <c r="AM272" s="813" t="s">
        <v>632</v>
      </c>
      <c r="AN272" s="896" t="s">
        <v>633</v>
      </c>
      <c r="AO272" s="757" t="s">
        <v>476</v>
      </c>
      <c r="AP272" s="763" t="s">
        <v>726</v>
      </c>
      <c r="AQ272" s="897" t="s">
        <v>727</v>
      </c>
      <c r="AR272" s="897" t="s">
        <v>728</v>
      </c>
      <c r="AS272" s="898" t="s">
        <v>729</v>
      </c>
      <c r="AT272" s="756" t="s">
        <v>730</v>
      </c>
      <c r="AU272" s="682"/>
      <c r="AV272" s="682"/>
      <c r="AW272" s="682"/>
      <c r="AX272" s="682"/>
      <c r="AY272" s="683"/>
      <c r="AZ272" s="683"/>
      <c r="BA272" s="683"/>
      <c r="BB272" s="683"/>
      <c r="BC272" s="683"/>
      <c r="BD272" s="683"/>
      <c r="BE272" s="683"/>
      <c r="BF272" s="684"/>
      <c r="BG272" s="685"/>
      <c r="BH272" s="686"/>
      <c r="BI272" s="686"/>
      <c r="BJ272" s="686"/>
      <c r="BK272" s="687"/>
    </row>
    <row r="273" spans="1:63" ht="30" customHeight="1">
      <c r="A273" s="690"/>
      <c r="B273" s="691"/>
      <c r="C273" s="749"/>
      <c r="D273" s="749"/>
      <c r="E273" s="695"/>
      <c r="F273" s="695"/>
      <c r="G273" s="701"/>
      <c r="H273" s="695"/>
      <c r="I273" s="899"/>
      <c r="J273" s="695"/>
      <c r="K273" s="696" t="s">
        <v>145</v>
      </c>
      <c r="L273" s="697" t="s">
        <v>485</v>
      </c>
      <c r="M273" s="698"/>
      <c r="N273" s="699"/>
      <c r="O273" s="700"/>
      <c r="P273" s="695"/>
      <c r="Q273" s="735"/>
      <c r="R273" s="693"/>
      <c r="S273" s="702" t="s">
        <v>146</v>
      </c>
      <c r="T273" s="703" t="s">
        <v>147</v>
      </c>
      <c r="U273" s="702">
        <v>15</v>
      </c>
      <c r="V273" s="704"/>
      <c r="W273" s="704"/>
      <c r="X273" s="705"/>
      <c r="Y273" s="704"/>
      <c r="Z273" s="704"/>
      <c r="AA273" s="704"/>
      <c r="AB273" s="740"/>
      <c r="AC273" s="770"/>
      <c r="AD273" s="770"/>
      <c r="AE273" s="770"/>
      <c r="AF273" s="769"/>
      <c r="AG273" s="771"/>
      <c r="AH273" s="900"/>
      <c r="AI273" s="771"/>
      <c r="AJ273" s="900"/>
      <c r="AK273" s="825"/>
      <c r="AL273" s="825"/>
      <c r="AM273" s="825"/>
      <c r="AN273" s="901"/>
      <c r="AO273" s="769"/>
      <c r="AP273" s="772"/>
      <c r="AQ273" s="902"/>
      <c r="AR273" s="902"/>
      <c r="AS273" s="903"/>
      <c r="AT273" s="768"/>
      <c r="AU273" s="712"/>
      <c r="AV273" s="712"/>
      <c r="AW273" s="712"/>
      <c r="AX273" s="712"/>
      <c r="AY273" s="713"/>
      <c r="AZ273" s="713"/>
      <c r="BA273" s="713"/>
      <c r="BB273" s="713"/>
      <c r="BC273" s="713"/>
      <c r="BD273" s="713"/>
      <c r="BE273" s="713"/>
      <c r="BF273" s="714"/>
      <c r="BG273" s="715"/>
      <c r="BH273" s="716"/>
      <c r="BI273" s="716"/>
      <c r="BJ273" s="716"/>
      <c r="BK273" s="717"/>
    </row>
    <row r="274" spans="1:63" ht="30" customHeight="1">
      <c r="A274" s="690"/>
      <c r="B274" s="691"/>
      <c r="C274" s="749"/>
      <c r="D274" s="749"/>
      <c r="E274" s="695"/>
      <c r="F274" s="695"/>
      <c r="G274" s="701"/>
      <c r="H274" s="695"/>
      <c r="I274" s="899"/>
      <c r="J274" s="695"/>
      <c r="K274" s="696" t="s">
        <v>148</v>
      </c>
      <c r="L274" s="697" t="s">
        <v>485</v>
      </c>
      <c r="M274" s="698"/>
      <c r="N274" s="699"/>
      <c r="O274" s="700"/>
      <c r="P274" s="695"/>
      <c r="Q274" s="735"/>
      <c r="R274" s="693"/>
      <c r="S274" s="702" t="s">
        <v>149</v>
      </c>
      <c r="T274" s="703" t="s">
        <v>150</v>
      </c>
      <c r="U274" s="702">
        <v>15</v>
      </c>
      <c r="V274" s="704"/>
      <c r="W274" s="704"/>
      <c r="X274" s="705"/>
      <c r="Y274" s="704"/>
      <c r="Z274" s="704"/>
      <c r="AA274" s="704"/>
      <c r="AB274" s="740"/>
      <c r="AC274" s="770"/>
      <c r="AD274" s="770"/>
      <c r="AE274" s="770"/>
      <c r="AF274" s="769"/>
      <c r="AG274" s="771"/>
      <c r="AH274" s="900"/>
      <c r="AI274" s="771"/>
      <c r="AJ274" s="900"/>
      <c r="AK274" s="825"/>
      <c r="AL274" s="825"/>
      <c r="AM274" s="825"/>
      <c r="AN274" s="901"/>
      <c r="AO274" s="769"/>
      <c r="AP274" s="772"/>
      <c r="AQ274" s="902"/>
      <c r="AR274" s="902"/>
      <c r="AS274" s="903"/>
      <c r="AT274" s="768"/>
      <c r="AU274" s="712"/>
      <c r="AV274" s="712"/>
      <c r="AW274" s="712"/>
      <c r="AX274" s="712"/>
      <c r="AY274" s="713"/>
      <c r="AZ274" s="713"/>
      <c r="BA274" s="713"/>
      <c r="BB274" s="713"/>
      <c r="BC274" s="713"/>
      <c r="BD274" s="713"/>
      <c r="BE274" s="713"/>
      <c r="BF274" s="714"/>
      <c r="BG274" s="715"/>
      <c r="BH274" s="716"/>
      <c r="BI274" s="716"/>
      <c r="BJ274" s="716"/>
      <c r="BK274" s="717"/>
    </row>
    <row r="275" spans="1:63" ht="30" customHeight="1">
      <c r="A275" s="690"/>
      <c r="B275" s="691"/>
      <c r="C275" s="749"/>
      <c r="D275" s="749"/>
      <c r="E275" s="695"/>
      <c r="F275" s="695"/>
      <c r="G275" s="701"/>
      <c r="H275" s="695"/>
      <c r="I275" s="899"/>
      <c r="J275" s="695"/>
      <c r="K275" s="696" t="s">
        <v>151</v>
      </c>
      <c r="L275" s="697" t="s">
        <v>485</v>
      </c>
      <c r="M275" s="698"/>
      <c r="N275" s="699"/>
      <c r="O275" s="700"/>
      <c r="P275" s="695"/>
      <c r="Q275" s="735"/>
      <c r="R275" s="693"/>
      <c r="S275" s="702" t="s">
        <v>153</v>
      </c>
      <c r="T275" s="703" t="s">
        <v>154</v>
      </c>
      <c r="U275" s="702">
        <v>15</v>
      </c>
      <c r="V275" s="704"/>
      <c r="W275" s="704"/>
      <c r="X275" s="705"/>
      <c r="Y275" s="704"/>
      <c r="Z275" s="704"/>
      <c r="AA275" s="704"/>
      <c r="AB275" s="740"/>
      <c r="AC275" s="770"/>
      <c r="AD275" s="770"/>
      <c r="AE275" s="770"/>
      <c r="AF275" s="769"/>
      <c r="AG275" s="771"/>
      <c r="AH275" s="900"/>
      <c r="AI275" s="771"/>
      <c r="AJ275" s="900"/>
      <c r="AK275" s="825"/>
      <c r="AL275" s="825"/>
      <c r="AM275" s="825"/>
      <c r="AN275" s="901"/>
      <c r="AO275" s="769"/>
      <c r="AP275" s="772"/>
      <c r="AQ275" s="902"/>
      <c r="AR275" s="902"/>
      <c r="AS275" s="903"/>
      <c r="AT275" s="768"/>
      <c r="AU275" s="712"/>
      <c r="AV275" s="712"/>
      <c r="AW275" s="712"/>
      <c r="AX275" s="712"/>
      <c r="AY275" s="713"/>
      <c r="AZ275" s="713"/>
      <c r="BA275" s="713"/>
      <c r="BB275" s="713"/>
      <c r="BC275" s="713"/>
      <c r="BD275" s="713"/>
      <c r="BE275" s="713"/>
      <c r="BF275" s="714"/>
      <c r="BG275" s="715"/>
      <c r="BH275" s="716"/>
      <c r="BI275" s="716"/>
      <c r="BJ275" s="716"/>
      <c r="BK275" s="717"/>
    </row>
    <row r="276" spans="1:63" ht="30" customHeight="1">
      <c r="A276" s="690"/>
      <c r="B276" s="691"/>
      <c r="C276" s="749"/>
      <c r="D276" s="749"/>
      <c r="E276" s="695"/>
      <c r="F276" s="695"/>
      <c r="G276" s="701"/>
      <c r="H276" s="695"/>
      <c r="I276" s="899"/>
      <c r="J276" s="695"/>
      <c r="K276" s="696" t="s">
        <v>155</v>
      </c>
      <c r="L276" s="697" t="s">
        <v>475</v>
      </c>
      <c r="M276" s="698"/>
      <c r="N276" s="699"/>
      <c r="O276" s="700"/>
      <c r="P276" s="695"/>
      <c r="Q276" s="735"/>
      <c r="R276" s="693"/>
      <c r="S276" s="702" t="s">
        <v>156</v>
      </c>
      <c r="T276" s="703" t="s">
        <v>157</v>
      </c>
      <c r="U276" s="702">
        <v>15</v>
      </c>
      <c r="V276" s="704"/>
      <c r="W276" s="704"/>
      <c r="X276" s="705"/>
      <c r="Y276" s="704"/>
      <c r="Z276" s="704"/>
      <c r="AA276" s="704"/>
      <c r="AB276" s="740"/>
      <c r="AC276" s="770"/>
      <c r="AD276" s="770"/>
      <c r="AE276" s="770"/>
      <c r="AF276" s="769"/>
      <c r="AG276" s="771"/>
      <c r="AH276" s="900"/>
      <c r="AI276" s="771"/>
      <c r="AJ276" s="900"/>
      <c r="AK276" s="825"/>
      <c r="AL276" s="825"/>
      <c r="AM276" s="825"/>
      <c r="AN276" s="901"/>
      <c r="AO276" s="769"/>
      <c r="AP276" s="772"/>
      <c r="AQ276" s="902"/>
      <c r="AR276" s="902"/>
      <c r="AS276" s="903"/>
      <c r="AT276" s="768"/>
      <c r="AU276" s="712"/>
      <c r="AV276" s="712"/>
      <c r="AW276" s="712"/>
      <c r="AX276" s="712"/>
      <c r="AY276" s="713"/>
      <c r="AZ276" s="713"/>
      <c r="BA276" s="713"/>
      <c r="BB276" s="713"/>
      <c r="BC276" s="713"/>
      <c r="BD276" s="713"/>
      <c r="BE276" s="713"/>
      <c r="BF276" s="714"/>
      <c r="BG276" s="715"/>
      <c r="BH276" s="716"/>
      <c r="BI276" s="716"/>
      <c r="BJ276" s="716"/>
      <c r="BK276" s="717"/>
    </row>
    <row r="277" spans="1:63" ht="30" customHeight="1">
      <c r="A277" s="690"/>
      <c r="B277" s="691"/>
      <c r="C277" s="749"/>
      <c r="D277" s="749"/>
      <c r="E277" s="695"/>
      <c r="F277" s="695"/>
      <c r="G277" s="701"/>
      <c r="H277" s="695"/>
      <c r="I277" s="899"/>
      <c r="J277" s="695"/>
      <c r="K277" s="696" t="s">
        <v>158</v>
      </c>
      <c r="L277" s="697" t="s">
        <v>475</v>
      </c>
      <c r="M277" s="698"/>
      <c r="N277" s="699"/>
      <c r="O277" s="700"/>
      <c r="P277" s="695"/>
      <c r="Q277" s="735"/>
      <c r="R277" s="693"/>
      <c r="S277" s="702" t="s">
        <v>159</v>
      </c>
      <c r="T277" s="703" t="s">
        <v>160</v>
      </c>
      <c r="U277" s="702">
        <v>15</v>
      </c>
      <c r="V277" s="704"/>
      <c r="W277" s="704"/>
      <c r="X277" s="705"/>
      <c r="Y277" s="704"/>
      <c r="Z277" s="704"/>
      <c r="AA277" s="704"/>
      <c r="AB277" s="740"/>
      <c r="AC277" s="770"/>
      <c r="AD277" s="770"/>
      <c r="AE277" s="770"/>
      <c r="AF277" s="769"/>
      <c r="AG277" s="771"/>
      <c r="AH277" s="900"/>
      <c r="AI277" s="771"/>
      <c r="AJ277" s="900"/>
      <c r="AK277" s="825"/>
      <c r="AL277" s="825"/>
      <c r="AM277" s="825"/>
      <c r="AN277" s="901"/>
      <c r="AO277" s="769"/>
      <c r="AP277" s="772"/>
      <c r="AQ277" s="902"/>
      <c r="AR277" s="902"/>
      <c r="AS277" s="903"/>
      <c r="AT277" s="768"/>
      <c r="AU277" s="712"/>
      <c r="AV277" s="712"/>
      <c r="AW277" s="712"/>
      <c r="AX277" s="712"/>
      <c r="AY277" s="713"/>
      <c r="AZ277" s="713"/>
      <c r="BA277" s="713"/>
      <c r="BB277" s="713"/>
      <c r="BC277" s="713"/>
      <c r="BD277" s="713"/>
      <c r="BE277" s="713"/>
      <c r="BF277" s="714"/>
      <c r="BG277" s="715"/>
      <c r="BH277" s="716"/>
      <c r="BI277" s="716"/>
      <c r="BJ277" s="716"/>
      <c r="BK277" s="717"/>
    </row>
    <row r="278" spans="1:63" ht="30" customHeight="1">
      <c r="A278" s="690"/>
      <c r="B278" s="691"/>
      <c r="C278" s="749"/>
      <c r="D278" s="749"/>
      <c r="E278" s="695"/>
      <c r="F278" s="695"/>
      <c r="G278" s="701"/>
      <c r="H278" s="695"/>
      <c r="I278" s="899"/>
      <c r="J278" s="695"/>
      <c r="K278" s="696" t="s">
        <v>161</v>
      </c>
      <c r="L278" s="697" t="s">
        <v>485</v>
      </c>
      <c r="M278" s="698"/>
      <c r="N278" s="699"/>
      <c r="O278" s="700"/>
      <c r="P278" s="695"/>
      <c r="Q278" s="735"/>
      <c r="R278" s="693"/>
      <c r="S278" s="702" t="s">
        <v>162</v>
      </c>
      <c r="T278" s="703" t="s">
        <v>163</v>
      </c>
      <c r="U278" s="702">
        <v>10</v>
      </c>
      <c r="V278" s="704"/>
      <c r="W278" s="704"/>
      <c r="X278" s="705"/>
      <c r="Y278" s="704"/>
      <c r="Z278" s="704"/>
      <c r="AA278" s="704"/>
      <c r="AB278" s="740"/>
      <c r="AC278" s="770">
        <v>5</v>
      </c>
      <c r="AD278" s="770">
        <v>5</v>
      </c>
      <c r="AE278" s="770">
        <v>5</v>
      </c>
      <c r="AF278" s="769"/>
      <c r="AG278" s="771"/>
      <c r="AH278" s="900"/>
      <c r="AI278" s="771"/>
      <c r="AJ278" s="900"/>
      <c r="AK278" s="825"/>
      <c r="AL278" s="825"/>
      <c r="AM278" s="825"/>
      <c r="AN278" s="901"/>
      <c r="AO278" s="769"/>
      <c r="AP278" s="772"/>
      <c r="AQ278" s="902"/>
      <c r="AR278" s="902"/>
      <c r="AS278" s="903"/>
      <c r="AT278" s="768"/>
      <c r="AU278" s="712"/>
      <c r="AV278" s="712"/>
      <c r="AW278" s="712"/>
      <c r="AX278" s="712"/>
      <c r="AY278" s="713"/>
      <c r="AZ278" s="713"/>
      <c r="BA278" s="713"/>
      <c r="BB278" s="713"/>
      <c r="BC278" s="713"/>
      <c r="BD278" s="713"/>
      <c r="BE278" s="713"/>
      <c r="BF278" s="714"/>
      <c r="BG278" s="715"/>
      <c r="BH278" s="716"/>
      <c r="BI278" s="716"/>
      <c r="BJ278" s="716"/>
      <c r="BK278" s="717"/>
    </row>
    <row r="279" spans="1:63" ht="72" customHeight="1">
      <c r="A279" s="690"/>
      <c r="B279" s="691"/>
      <c r="C279" s="749"/>
      <c r="D279" s="749"/>
      <c r="E279" s="695"/>
      <c r="F279" s="695"/>
      <c r="G279" s="701"/>
      <c r="H279" s="695"/>
      <c r="I279" s="899"/>
      <c r="J279" s="695"/>
      <c r="K279" s="696" t="s">
        <v>164</v>
      </c>
      <c r="L279" s="697" t="s">
        <v>485</v>
      </c>
      <c r="M279" s="698"/>
      <c r="N279" s="699"/>
      <c r="O279" s="700"/>
      <c r="P279" s="695"/>
      <c r="Q279" s="735"/>
      <c r="R279" s="693"/>
      <c r="S279" s="704"/>
      <c r="T279" s="705"/>
      <c r="U279" s="704"/>
      <c r="V279" s="704"/>
      <c r="W279" s="704"/>
      <c r="X279" s="705"/>
      <c r="Y279" s="704"/>
      <c r="Z279" s="704"/>
      <c r="AA279" s="704"/>
      <c r="AB279" s="740"/>
      <c r="AC279" s="770"/>
      <c r="AD279" s="770"/>
      <c r="AE279" s="770"/>
      <c r="AF279" s="769"/>
      <c r="AG279" s="771"/>
      <c r="AH279" s="900"/>
      <c r="AI279" s="771"/>
      <c r="AJ279" s="900"/>
      <c r="AK279" s="825"/>
      <c r="AL279" s="825"/>
      <c r="AM279" s="825"/>
      <c r="AN279" s="901"/>
      <c r="AO279" s="769"/>
      <c r="AP279" s="772"/>
      <c r="AQ279" s="902"/>
      <c r="AR279" s="902"/>
      <c r="AS279" s="903"/>
      <c r="AT279" s="768"/>
      <c r="AU279" s="712"/>
      <c r="AV279" s="712"/>
      <c r="AW279" s="712"/>
      <c r="AX279" s="712"/>
      <c r="AY279" s="660"/>
      <c r="AZ279" s="660"/>
      <c r="BA279" s="660"/>
      <c r="BB279" s="660"/>
      <c r="BC279" s="660"/>
      <c r="BD279" s="660"/>
      <c r="BE279" s="660"/>
      <c r="BF279" s="722"/>
      <c r="BG279" s="723"/>
      <c r="BH279" s="724"/>
      <c r="BI279" s="724"/>
      <c r="BJ279" s="724"/>
      <c r="BK279" s="725"/>
    </row>
    <row r="280" spans="1:63" ht="45" customHeight="1">
      <c r="A280" s="690"/>
      <c r="B280" s="691"/>
      <c r="C280" s="751"/>
      <c r="D280" s="751"/>
      <c r="E280" s="695"/>
      <c r="F280" s="695"/>
      <c r="G280" s="701"/>
      <c r="H280" s="695"/>
      <c r="I280" s="899"/>
      <c r="J280" s="695"/>
      <c r="K280" s="696" t="s">
        <v>165</v>
      </c>
      <c r="L280" s="697" t="s">
        <v>475</v>
      </c>
      <c r="M280" s="698"/>
      <c r="N280" s="699"/>
      <c r="O280" s="700"/>
      <c r="P280" s="695"/>
      <c r="Q280" s="735"/>
      <c r="R280" s="693"/>
      <c r="S280" s="704"/>
      <c r="T280" s="705"/>
      <c r="U280" s="704"/>
      <c r="V280" s="704"/>
      <c r="W280" s="704"/>
      <c r="X280" s="705"/>
      <c r="Y280" s="704"/>
      <c r="Z280" s="704"/>
      <c r="AA280" s="704"/>
      <c r="AB280" s="740"/>
      <c r="AC280" s="770"/>
      <c r="AD280" s="770"/>
      <c r="AE280" s="770"/>
      <c r="AF280" s="769"/>
      <c r="AG280" s="771"/>
      <c r="AH280" s="900"/>
      <c r="AI280" s="771"/>
      <c r="AJ280" s="900"/>
      <c r="AK280" s="825"/>
      <c r="AL280" s="825"/>
      <c r="AM280" s="825"/>
      <c r="AN280" s="901"/>
      <c r="AO280" s="769"/>
      <c r="AP280" s="772"/>
      <c r="AQ280" s="902"/>
      <c r="AR280" s="902"/>
      <c r="AS280" s="903"/>
      <c r="AT280" s="768"/>
      <c r="AU280" s="712"/>
      <c r="AV280" s="712"/>
      <c r="AW280" s="712"/>
      <c r="AX280" s="712"/>
      <c r="AY280" s="690"/>
      <c r="AZ280" s="690"/>
      <c r="BA280" s="690"/>
      <c r="BB280" s="690"/>
      <c r="BC280" s="690"/>
      <c r="BD280" s="690"/>
      <c r="BE280" s="690"/>
      <c r="BF280" s="728"/>
      <c r="BG280" s="729"/>
      <c r="BH280" s="730"/>
      <c r="BI280" s="730"/>
      <c r="BJ280" s="730"/>
      <c r="BK280" s="731"/>
    </row>
    <row r="281" spans="1:63" ht="45" customHeight="1">
      <c r="A281" s="690"/>
      <c r="B281" s="691"/>
      <c r="C281" s="743" t="s">
        <v>731</v>
      </c>
      <c r="D281" s="743" t="s">
        <v>732</v>
      </c>
      <c r="E281" s="695"/>
      <c r="F281" s="695"/>
      <c r="G281" s="701"/>
      <c r="H281" s="695"/>
      <c r="I281" s="899"/>
      <c r="J281" s="695"/>
      <c r="K281" s="696" t="s">
        <v>166</v>
      </c>
      <c r="L281" s="697" t="s">
        <v>475</v>
      </c>
      <c r="M281" s="698"/>
      <c r="N281" s="699"/>
      <c r="O281" s="700"/>
      <c r="P281" s="695"/>
      <c r="Q281" s="735"/>
      <c r="R281" s="693"/>
      <c r="S281" s="704"/>
      <c r="T281" s="705"/>
      <c r="U281" s="704"/>
      <c r="V281" s="704"/>
      <c r="W281" s="704"/>
      <c r="X281" s="705"/>
      <c r="Y281" s="704"/>
      <c r="Z281" s="704"/>
      <c r="AA281" s="704"/>
      <c r="AB281" s="740"/>
      <c r="AC281" s="770"/>
      <c r="AD281" s="770"/>
      <c r="AE281" s="770"/>
      <c r="AF281" s="769"/>
      <c r="AG281" s="771"/>
      <c r="AH281" s="900"/>
      <c r="AI281" s="771"/>
      <c r="AJ281" s="900"/>
      <c r="AK281" s="825"/>
      <c r="AL281" s="825"/>
      <c r="AM281" s="825"/>
      <c r="AN281" s="901"/>
      <c r="AO281" s="769"/>
      <c r="AP281" s="772"/>
      <c r="AQ281" s="902"/>
      <c r="AR281" s="902"/>
      <c r="AS281" s="903"/>
      <c r="AT281" s="768"/>
      <c r="AU281" s="712"/>
      <c r="AV281" s="712"/>
      <c r="AW281" s="712"/>
      <c r="AX281" s="712"/>
      <c r="AY281" s="690"/>
      <c r="AZ281" s="690"/>
      <c r="BA281" s="690"/>
      <c r="BB281" s="690"/>
      <c r="BC281" s="690"/>
      <c r="BD281" s="690"/>
      <c r="BE281" s="690"/>
      <c r="BF281" s="728"/>
      <c r="BG281" s="729"/>
      <c r="BH281" s="730"/>
      <c r="BI281" s="730"/>
      <c r="BJ281" s="730"/>
      <c r="BK281" s="731"/>
    </row>
    <row r="282" spans="1:63" ht="45" customHeight="1">
      <c r="A282" s="690"/>
      <c r="B282" s="691"/>
      <c r="C282" s="749"/>
      <c r="D282" s="749"/>
      <c r="E282" s="695"/>
      <c r="F282" s="695"/>
      <c r="G282" s="701"/>
      <c r="H282" s="695"/>
      <c r="I282" s="899"/>
      <c r="J282" s="695"/>
      <c r="K282" s="696" t="s">
        <v>167</v>
      </c>
      <c r="L282" s="697" t="s">
        <v>475</v>
      </c>
      <c r="M282" s="698"/>
      <c r="N282" s="699"/>
      <c r="O282" s="700"/>
      <c r="P282" s="695"/>
      <c r="Q282" s="735"/>
      <c r="R282" s="693"/>
      <c r="S282" s="704"/>
      <c r="T282" s="705"/>
      <c r="U282" s="704"/>
      <c r="V282" s="704"/>
      <c r="W282" s="704"/>
      <c r="X282" s="705"/>
      <c r="Y282" s="704"/>
      <c r="Z282" s="704"/>
      <c r="AA282" s="704"/>
      <c r="AB282" s="672"/>
      <c r="AC282" s="775"/>
      <c r="AD282" s="775"/>
      <c r="AE282" s="775"/>
      <c r="AF282" s="663"/>
      <c r="AG282" s="776"/>
      <c r="AH282" s="900"/>
      <c r="AI282" s="771"/>
      <c r="AJ282" s="900"/>
      <c r="AK282" s="825"/>
      <c r="AL282" s="825"/>
      <c r="AM282" s="825"/>
      <c r="AN282" s="901"/>
      <c r="AO282" s="769"/>
      <c r="AP282" s="777"/>
      <c r="AQ282" s="902"/>
      <c r="AR282" s="902"/>
      <c r="AS282" s="903"/>
      <c r="AT282" s="774"/>
      <c r="AU282" s="673"/>
      <c r="AV282" s="673"/>
      <c r="AW282" s="673"/>
      <c r="AX282" s="673"/>
      <c r="AY282" s="690"/>
      <c r="AZ282" s="690"/>
      <c r="BA282" s="690"/>
      <c r="BB282" s="690"/>
      <c r="BC282" s="690"/>
      <c r="BD282" s="690"/>
      <c r="BE282" s="690"/>
      <c r="BF282" s="728"/>
      <c r="BG282" s="729"/>
      <c r="BH282" s="730"/>
      <c r="BI282" s="730"/>
      <c r="BJ282" s="730"/>
      <c r="BK282" s="731"/>
    </row>
    <row r="283" spans="1:63" ht="45" customHeight="1">
      <c r="A283" s="690"/>
      <c r="B283" s="691"/>
      <c r="C283" s="749"/>
      <c r="D283" s="749"/>
      <c r="E283" s="695"/>
      <c r="F283" s="695"/>
      <c r="G283" s="701" t="s">
        <v>733</v>
      </c>
      <c r="H283" s="695"/>
      <c r="I283" s="899"/>
      <c r="J283" s="695"/>
      <c r="K283" s="696" t="s">
        <v>168</v>
      </c>
      <c r="L283" s="697" t="s">
        <v>475</v>
      </c>
      <c r="M283" s="698"/>
      <c r="N283" s="699"/>
      <c r="O283" s="700"/>
      <c r="P283" s="695"/>
      <c r="Q283" s="735" t="s">
        <v>734</v>
      </c>
      <c r="R283" s="693" t="s">
        <v>133</v>
      </c>
      <c r="S283" s="702" t="s">
        <v>134</v>
      </c>
      <c r="T283" s="703" t="s">
        <v>135</v>
      </c>
      <c r="U283" s="702">
        <v>15</v>
      </c>
      <c r="V283" s="704">
        <v>100</v>
      </c>
      <c r="W283" s="704" t="s">
        <v>136</v>
      </c>
      <c r="X283" s="705" t="s">
        <v>136</v>
      </c>
      <c r="Y283" s="704" t="s">
        <v>136</v>
      </c>
      <c r="Z283" s="704">
        <v>100</v>
      </c>
      <c r="AA283" s="704"/>
      <c r="AB283" s="736" t="s">
        <v>21</v>
      </c>
      <c r="AC283" s="758"/>
      <c r="AD283" s="758"/>
      <c r="AE283" s="758"/>
      <c r="AF283" s="757" t="s">
        <v>723</v>
      </c>
      <c r="AG283" s="759" t="s">
        <v>735</v>
      </c>
      <c r="AH283" s="900"/>
      <c r="AI283" s="771"/>
      <c r="AJ283" s="900"/>
      <c r="AK283" s="825"/>
      <c r="AL283" s="825"/>
      <c r="AM283" s="825"/>
      <c r="AN283" s="901"/>
      <c r="AO283" s="769"/>
      <c r="AP283" s="763" t="s">
        <v>736</v>
      </c>
      <c r="AQ283" s="902"/>
      <c r="AR283" s="902"/>
      <c r="AS283" s="903"/>
      <c r="AT283" s="756" t="s">
        <v>737</v>
      </c>
      <c r="AU283" s="767"/>
      <c r="AV283" s="767"/>
      <c r="AW283" s="767"/>
      <c r="AX283" s="767"/>
      <c r="AY283" s="690"/>
      <c r="AZ283" s="690"/>
      <c r="BA283" s="690"/>
      <c r="BB283" s="690"/>
      <c r="BC283" s="690"/>
      <c r="BD283" s="690"/>
      <c r="BE283" s="690"/>
      <c r="BF283" s="728"/>
      <c r="BG283" s="729"/>
      <c r="BH283" s="730"/>
      <c r="BI283" s="730"/>
      <c r="BJ283" s="730"/>
      <c r="BK283" s="731"/>
    </row>
    <row r="284" spans="1:63" ht="84" customHeight="1">
      <c r="A284" s="690"/>
      <c r="B284" s="691"/>
      <c r="C284" s="749"/>
      <c r="D284" s="749"/>
      <c r="E284" s="695"/>
      <c r="F284" s="695"/>
      <c r="G284" s="701"/>
      <c r="H284" s="695"/>
      <c r="I284" s="899"/>
      <c r="J284" s="695"/>
      <c r="K284" s="739" t="s">
        <v>169</v>
      </c>
      <c r="L284" s="697" t="s">
        <v>475</v>
      </c>
      <c r="M284" s="698"/>
      <c r="N284" s="699"/>
      <c r="O284" s="700"/>
      <c r="P284" s="695"/>
      <c r="Q284" s="735"/>
      <c r="R284" s="693"/>
      <c r="S284" s="702" t="s">
        <v>146</v>
      </c>
      <c r="T284" s="703" t="s">
        <v>147</v>
      </c>
      <c r="U284" s="702">
        <v>15</v>
      </c>
      <c r="V284" s="704"/>
      <c r="W284" s="704"/>
      <c r="X284" s="705"/>
      <c r="Y284" s="704"/>
      <c r="Z284" s="704"/>
      <c r="AA284" s="704"/>
      <c r="AB284" s="740"/>
      <c r="AC284" s="770"/>
      <c r="AD284" s="770"/>
      <c r="AE284" s="770"/>
      <c r="AF284" s="769"/>
      <c r="AG284" s="771"/>
      <c r="AH284" s="900"/>
      <c r="AI284" s="771"/>
      <c r="AJ284" s="900"/>
      <c r="AK284" s="825"/>
      <c r="AL284" s="825"/>
      <c r="AM284" s="825"/>
      <c r="AN284" s="901"/>
      <c r="AO284" s="769"/>
      <c r="AP284" s="772"/>
      <c r="AQ284" s="902"/>
      <c r="AR284" s="902"/>
      <c r="AS284" s="903"/>
      <c r="AT284" s="768"/>
      <c r="AU284" s="712"/>
      <c r="AV284" s="712"/>
      <c r="AW284" s="712"/>
      <c r="AX284" s="712"/>
      <c r="AY284" s="690"/>
      <c r="AZ284" s="690"/>
      <c r="BA284" s="690"/>
      <c r="BB284" s="690"/>
      <c r="BC284" s="690"/>
      <c r="BD284" s="690"/>
      <c r="BE284" s="690"/>
      <c r="BF284" s="728"/>
      <c r="BG284" s="729"/>
      <c r="BH284" s="730"/>
      <c r="BI284" s="730"/>
      <c r="BJ284" s="730"/>
      <c r="BK284" s="731"/>
    </row>
    <row r="285" spans="1:63" ht="81" customHeight="1">
      <c r="A285" s="690"/>
      <c r="B285" s="691"/>
      <c r="C285" s="749"/>
      <c r="D285" s="749"/>
      <c r="E285" s="695"/>
      <c r="F285" s="695"/>
      <c r="G285" s="701"/>
      <c r="H285" s="695"/>
      <c r="I285" s="899"/>
      <c r="J285" s="695"/>
      <c r="K285" s="739" t="s">
        <v>170</v>
      </c>
      <c r="L285" s="697" t="s">
        <v>475</v>
      </c>
      <c r="M285" s="698"/>
      <c r="N285" s="699"/>
      <c r="O285" s="700"/>
      <c r="P285" s="695"/>
      <c r="Q285" s="735"/>
      <c r="R285" s="693"/>
      <c r="S285" s="702" t="s">
        <v>149</v>
      </c>
      <c r="T285" s="703" t="s">
        <v>150</v>
      </c>
      <c r="U285" s="702">
        <v>15</v>
      </c>
      <c r="V285" s="704"/>
      <c r="W285" s="704"/>
      <c r="X285" s="705"/>
      <c r="Y285" s="704"/>
      <c r="Z285" s="704"/>
      <c r="AA285" s="704"/>
      <c r="AB285" s="740"/>
      <c r="AC285" s="770"/>
      <c r="AD285" s="770"/>
      <c r="AE285" s="770"/>
      <c r="AF285" s="769"/>
      <c r="AG285" s="771"/>
      <c r="AH285" s="900"/>
      <c r="AI285" s="771"/>
      <c r="AJ285" s="900"/>
      <c r="AK285" s="825"/>
      <c r="AL285" s="825"/>
      <c r="AM285" s="825"/>
      <c r="AN285" s="901"/>
      <c r="AO285" s="769"/>
      <c r="AP285" s="772"/>
      <c r="AQ285" s="902"/>
      <c r="AR285" s="902"/>
      <c r="AS285" s="903"/>
      <c r="AT285" s="768"/>
      <c r="AU285" s="712"/>
      <c r="AV285" s="712"/>
      <c r="AW285" s="712"/>
      <c r="AX285" s="712"/>
      <c r="AY285" s="690"/>
      <c r="AZ285" s="690"/>
      <c r="BA285" s="690"/>
      <c r="BB285" s="690"/>
      <c r="BC285" s="690"/>
      <c r="BD285" s="690"/>
      <c r="BE285" s="690"/>
      <c r="BF285" s="728"/>
      <c r="BG285" s="729"/>
      <c r="BH285" s="730"/>
      <c r="BI285" s="730"/>
      <c r="BJ285" s="730"/>
      <c r="BK285" s="731"/>
    </row>
    <row r="286" spans="1:63" ht="77.25" customHeight="1">
      <c r="A286" s="690"/>
      <c r="B286" s="691"/>
      <c r="C286" s="749"/>
      <c r="D286" s="749"/>
      <c r="E286" s="695"/>
      <c r="F286" s="695"/>
      <c r="G286" s="701"/>
      <c r="H286" s="695"/>
      <c r="I286" s="899"/>
      <c r="J286" s="695"/>
      <c r="K286" s="739" t="s">
        <v>171</v>
      </c>
      <c r="L286" s="697" t="s">
        <v>485</v>
      </c>
      <c r="M286" s="698"/>
      <c r="N286" s="699"/>
      <c r="O286" s="700"/>
      <c r="P286" s="695"/>
      <c r="Q286" s="735"/>
      <c r="R286" s="693"/>
      <c r="S286" s="702" t="s">
        <v>153</v>
      </c>
      <c r="T286" s="703" t="s">
        <v>154</v>
      </c>
      <c r="U286" s="702">
        <v>15</v>
      </c>
      <c r="V286" s="704"/>
      <c r="W286" s="704"/>
      <c r="X286" s="705"/>
      <c r="Y286" s="704"/>
      <c r="Z286" s="704"/>
      <c r="AA286" s="704"/>
      <c r="AB286" s="740"/>
      <c r="AC286" s="770"/>
      <c r="AD286" s="770"/>
      <c r="AE286" s="770"/>
      <c r="AF286" s="769"/>
      <c r="AG286" s="771"/>
      <c r="AH286" s="900"/>
      <c r="AI286" s="771"/>
      <c r="AJ286" s="900"/>
      <c r="AK286" s="825"/>
      <c r="AL286" s="825"/>
      <c r="AM286" s="825"/>
      <c r="AN286" s="901"/>
      <c r="AO286" s="769"/>
      <c r="AP286" s="772"/>
      <c r="AQ286" s="902"/>
      <c r="AR286" s="902"/>
      <c r="AS286" s="903"/>
      <c r="AT286" s="768"/>
      <c r="AU286" s="712"/>
      <c r="AV286" s="712"/>
      <c r="AW286" s="712"/>
      <c r="AX286" s="712"/>
      <c r="AY286" s="690"/>
      <c r="AZ286" s="690"/>
      <c r="BA286" s="690"/>
      <c r="BB286" s="690"/>
      <c r="BC286" s="690"/>
      <c r="BD286" s="690"/>
      <c r="BE286" s="690"/>
      <c r="BF286" s="728"/>
      <c r="BG286" s="729"/>
      <c r="BH286" s="730"/>
      <c r="BI286" s="730"/>
      <c r="BJ286" s="730"/>
      <c r="BK286" s="731"/>
    </row>
    <row r="287" spans="1:63" ht="65.25" customHeight="1">
      <c r="A287" s="690"/>
      <c r="B287" s="691"/>
      <c r="C287" s="749"/>
      <c r="D287" s="749"/>
      <c r="E287" s="695"/>
      <c r="F287" s="695"/>
      <c r="G287" s="701"/>
      <c r="H287" s="695"/>
      <c r="I287" s="899"/>
      <c r="J287" s="695"/>
      <c r="K287" s="739" t="s">
        <v>172</v>
      </c>
      <c r="L287" s="742" t="s">
        <v>485</v>
      </c>
      <c r="M287" s="698"/>
      <c r="N287" s="699"/>
      <c r="O287" s="700"/>
      <c r="P287" s="695"/>
      <c r="Q287" s="735"/>
      <c r="R287" s="693"/>
      <c r="S287" s="702" t="s">
        <v>156</v>
      </c>
      <c r="T287" s="703" t="s">
        <v>157</v>
      </c>
      <c r="U287" s="702">
        <v>15</v>
      </c>
      <c r="V287" s="704"/>
      <c r="W287" s="704"/>
      <c r="X287" s="705"/>
      <c r="Y287" s="704"/>
      <c r="Z287" s="704"/>
      <c r="AA287" s="704"/>
      <c r="AB287" s="740"/>
      <c r="AC287" s="770">
        <v>1</v>
      </c>
      <c r="AD287" s="770">
        <v>0</v>
      </c>
      <c r="AE287" s="770">
        <v>0</v>
      </c>
      <c r="AF287" s="769"/>
      <c r="AG287" s="771"/>
      <c r="AH287" s="900"/>
      <c r="AI287" s="771"/>
      <c r="AJ287" s="900"/>
      <c r="AK287" s="825"/>
      <c r="AL287" s="825"/>
      <c r="AM287" s="825"/>
      <c r="AN287" s="901"/>
      <c r="AO287" s="769"/>
      <c r="AP287" s="772"/>
      <c r="AQ287" s="902"/>
      <c r="AR287" s="902"/>
      <c r="AS287" s="903"/>
      <c r="AT287" s="768"/>
      <c r="AU287" s="712"/>
      <c r="AV287" s="712"/>
      <c r="AW287" s="712"/>
      <c r="AX287" s="712"/>
      <c r="AY287" s="690"/>
      <c r="AZ287" s="690"/>
      <c r="BA287" s="690"/>
      <c r="BB287" s="690"/>
      <c r="BC287" s="690"/>
      <c r="BD287" s="690"/>
      <c r="BE287" s="690"/>
      <c r="BF287" s="728"/>
      <c r="BG287" s="729"/>
      <c r="BH287" s="730"/>
      <c r="BI287" s="730"/>
      <c r="BJ287" s="730"/>
      <c r="BK287" s="731"/>
    </row>
    <row r="288" spans="1:63" ht="71.25" customHeight="1">
      <c r="A288" s="690"/>
      <c r="B288" s="691"/>
      <c r="C288" s="749"/>
      <c r="D288" s="749"/>
      <c r="E288" s="695"/>
      <c r="F288" s="695"/>
      <c r="G288" s="701"/>
      <c r="H288" s="695"/>
      <c r="I288" s="899"/>
      <c r="J288" s="695"/>
      <c r="K288" s="739" t="s">
        <v>173</v>
      </c>
      <c r="L288" s="697" t="s">
        <v>485</v>
      </c>
      <c r="M288" s="698"/>
      <c r="N288" s="699"/>
      <c r="O288" s="700"/>
      <c r="P288" s="695"/>
      <c r="Q288" s="735"/>
      <c r="R288" s="693"/>
      <c r="S288" s="702" t="s">
        <v>159</v>
      </c>
      <c r="T288" s="703" t="s">
        <v>160</v>
      </c>
      <c r="U288" s="702">
        <v>15</v>
      </c>
      <c r="V288" s="704"/>
      <c r="W288" s="704"/>
      <c r="X288" s="705"/>
      <c r="Y288" s="704"/>
      <c r="Z288" s="704"/>
      <c r="AA288" s="704"/>
      <c r="AB288" s="740"/>
      <c r="AC288" s="770"/>
      <c r="AD288" s="770"/>
      <c r="AE288" s="770"/>
      <c r="AF288" s="769"/>
      <c r="AG288" s="771"/>
      <c r="AH288" s="900"/>
      <c r="AI288" s="771"/>
      <c r="AJ288" s="900"/>
      <c r="AK288" s="825"/>
      <c r="AL288" s="825"/>
      <c r="AM288" s="825"/>
      <c r="AN288" s="901"/>
      <c r="AO288" s="769"/>
      <c r="AP288" s="772"/>
      <c r="AQ288" s="902"/>
      <c r="AR288" s="902"/>
      <c r="AS288" s="903"/>
      <c r="AT288" s="768"/>
      <c r="AU288" s="712"/>
      <c r="AV288" s="712"/>
      <c r="AW288" s="712"/>
      <c r="AX288" s="712"/>
      <c r="AY288" s="690"/>
      <c r="AZ288" s="690"/>
      <c r="BA288" s="690"/>
      <c r="BB288" s="690"/>
      <c r="BC288" s="690"/>
      <c r="BD288" s="690"/>
      <c r="BE288" s="690"/>
      <c r="BF288" s="728"/>
      <c r="BG288" s="729"/>
      <c r="BH288" s="730"/>
      <c r="BI288" s="730"/>
      <c r="BJ288" s="730"/>
      <c r="BK288" s="731"/>
    </row>
    <row r="289" spans="1:63" ht="84" customHeight="1">
      <c r="A289" s="690"/>
      <c r="B289" s="691"/>
      <c r="C289" s="749"/>
      <c r="D289" s="749"/>
      <c r="E289" s="695"/>
      <c r="F289" s="695"/>
      <c r="G289" s="701"/>
      <c r="H289" s="695"/>
      <c r="I289" s="899"/>
      <c r="J289" s="695"/>
      <c r="K289" s="739" t="s">
        <v>174</v>
      </c>
      <c r="L289" s="697" t="s">
        <v>485</v>
      </c>
      <c r="M289" s="698"/>
      <c r="N289" s="699"/>
      <c r="O289" s="700"/>
      <c r="P289" s="695"/>
      <c r="Q289" s="735"/>
      <c r="R289" s="693"/>
      <c r="S289" s="702" t="s">
        <v>162</v>
      </c>
      <c r="T289" s="703" t="s">
        <v>163</v>
      </c>
      <c r="U289" s="702">
        <v>10</v>
      </c>
      <c r="V289" s="704"/>
      <c r="W289" s="704"/>
      <c r="X289" s="705"/>
      <c r="Y289" s="704"/>
      <c r="Z289" s="704"/>
      <c r="AA289" s="704"/>
      <c r="AB289" s="740"/>
      <c r="AC289" s="770"/>
      <c r="AD289" s="770"/>
      <c r="AE289" s="770"/>
      <c r="AF289" s="769"/>
      <c r="AG289" s="771"/>
      <c r="AH289" s="900"/>
      <c r="AI289" s="771"/>
      <c r="AJ289" s="900"/>
      <c r="AK289" s="825"/>
      <c r="AL289" s="825"/>
      <c r="AM289" s="825"/>
      <c r="AN289" s="901"/>
      <c r="AO289" s="769"/>
      <c r="AP289" s="772"/>
      <c r="AQ289" s="902"/>
      <c r="AR289" s="902"/>
      <c r="AS289" s="903"/>
      <c r="AT289" s="768"/>
      <c r="AU289" s="712"/>
      <c r="AV289" s="712"/>
      <c r="AW289" s="712"/>
      <c r="AX289" s="712"/>
      <c r="AY289" s="690"/>
      <c r="AZ289" s="690"/>
      <c r="BA289" s="690"/>
      <c r="BB289" s="690"/>
      <c r="BC289" s="690"/>
      <c r="BD289" s="690"/>
      <c r="BE289" s="690"/>
      <c r="BF289" s="728"/>
      <c r="BG289" s="729"/>
      <c r="BH289" s="730"/>
      <c r="BI289" s="730"/>
      <c r="BJ289" s="730"/>
      <c r="BK289" s="731"/>
    </row>
    <row r="290" spans="1:63" ht="91.5" customHeight="1" thickBot="1">
      <c r="A290" s="690"/>
      <c r="B290" s="691"/>
      <c r="C290" s="755"/>
      <c r="D290" s="755"/>
      <c r="E290" s="695"/>
      <c r="F290" s="695"/>
      <c r="G290" s="701"/>
      <c r="H290" s="695"/>
      <c r="I290" s="904"/>
      <c r="J290" s="695"/>
      <c r="K290" s="739" t="s">
        <v>175</v>
      </c>
      <c r="L290" s="697" t="s">
        <v>485</v>
      </c>
      <c r="M290" s="698"/>
      <c r="N290" s="699"/>
      <c r="O290" s="700"/>
      <c r="P290" s="695"/>
      <c r="Q290" s="735"/>
      <c r="R290" s="693"/>
      <c r="S290" s="702"/>
      <c r="T290" s="703"/>
      <c r="U290" s="702"/>
      <c r="V290" s="704"/>
      <c r="W290" s="704"/>
      <c r="X290" s="705"/>
      <c r="Y290" s="704"/>
      <c r="Z290" s="704"/>
      <c r="AA290" s="704"/>
      <c r="AB290" s="672"/>
      <c r="AC290" s="775"/>
      <c r="AD290" s="775"/>
      <c r="AE290" s="775"/>
      <c r="AF290" s="663"/>
      <c r="AG290" s="776"/>
      <c r="AH290" s="905"/>
      <c r="AI290" s="776"/>
      <c r="AJ290" s="905"/>
      <c r="AK290" s="843"/>
      <c r="AL290" s="843"/>
      <c r="AM290" s="843"/>
      <c r="AN290" s="677"/>
      <c r="AO290" s="663"/>
      <c r="AP290" s="777"/>
      <c r="AQ290" s="906"/>
      <c r="AR290" s="906"/>
      <c r="AS290" s="907"/>
      <c r="AT290" s="774"/>
      <c r="AU290" s="789"/>
      <c r="AV290" s="789"/>
      <c r="AW290" s="789"/>
      <c r="AX290" s="789"/>
      <c r="AY290" s="690"/>
      <c r="AZ290" s="690"/>
      <c r="BA290" s="690"/>
      <c r="BB290" s="690"/>
      <c r="BC290" s="690"/>
      <c r="BD290" s="690"/>
      <c r="BE290" s="690"/>
      <c r="BF290" s="728"/>
      <c r="BG290" s="729"/>
      <c r="BH290" s="730"/>
      <c r="BI290" s="730"/>
      <c r="BJ290" s="730"/>
      <c r="BK290" s="731"/>
    </row>
    <row r="291" spans="1:63" ht="46.5" customHeight="1">
      <c r="A291" s="690">
        <v>16</v>
      </c>
      <c r="B291" s="691" t="s">
        <v>738</v>
      </c>
      <c r="C291" s="743" t="s">
        <v>739</v>
      </c>
      <c r="D291" s="743" t="s">
        <v>740</v>
      </c>
      <c r="E291" s="693" t="s">
        <v>741</v>
      </c>
      <c r="F291" s="693" t="s">
        <v>126</v>
      </c>
      <c r="G291" s="735" t="s">
        <v>742</v>
      </c>
      <c r="H291" s="693" t="s">
        <v>743</v>
      </c>
      <c r="I291" s="757" t="s">
        <v>474</v>
      </c>
      <c r="J291" s="693" t="s">
        <v>180</v>
      </c>
      <c r="K291" s="696" t="s">
        <v>130</v>
      </c>
      <c r="L291" s="697" t="s">
        <v>475</v>
      </c>
      <c r="M291" s="698">
        <f>COUNTIF(L291:L309,"Si")</f>
        <v>9</v>
      </c>
      <c r="N291" s="699" t="str">
        <f>+IF(AND(M291&lt;6,M291&gt;0),"Moderado",IF(AND(M291&lt;12,M291&gt;5),"Mayor",IF(AND(M291&lt;20,M291&gt;11),"Catastrófico","Responda las Preguntas de Impacto")))</f>
        <v>Mayor</v>
      </c>
      <c r="O291" s="700" t="str">
        <f>IF(AND(EXACT(J291,"Rara vez"),(EXACT(N291,"Moderado"))),"Moderado",IF(AND(EXACT(J291,"Rara vez"),(EXACT(N291,"Mayor"))),"Alto",IF(AND(EXACT(J291,"Rara vez"),(EXACT(N291,"Catastrófico"))),"Extremo",IF(AND(EXACT(J291,"Improbable"),(EXACT(N291,"Moderado"))),"Moderado",IF(AND(EXACT(J291,"Improbable"),(EXACT(N291,"Mayor"))),"Alto",IF(AND(EXACT(J291,"Improbable"),(EXACT(N291,"Catastrófico"))),"Extremo",IF(AND(EXACT(J291,"Posible"),(EXACT(N291,"Moderado"))),"Alto",IF(AND(EXACT(J291,"Posible"),(EXACT(N291,"Mayor"))),"Extremo",IF(AND(EXACT(J291,"Posible"),(EXACT(N291,"Catastrófico"))),"Extremo",IF(AND(EXACT(J291,"Probable"),(EXACT(N291,"Moderado"))),"Alto",IF(AND(EXACT(J291,"Probable"),(EXACT(N291,"Mayor"))),"Extremo",IF(AND(EXACT(J291,"Probable"),(EXACT(N291,"Catastrófico"))),"Extremo",IF(AND(EXACT(J291,"Casi Seguro"),(EXACT(N291,"Moderado"))),"Extremo",IF(AND(EXACT(J291,"Casi Seguro"),(EXACT(N291,"Mayor"))),"Extremo",IF(AND(EXACT(J291,"Casi Seguro"),(EXACT(N291,"Catastrófico"))),"Extremo","")))))))))))))))</f>
        <v>Extremo</v>
      </c>
      <c r="P291" s="695" t="s">
        <v>476</v>
      </c>
      <c r="Q291" s="778" t="s">
        <v>744</v>
      </c>
      <c r="R291" s="693" t="s">
        <v>133</v>
      </c>
      <c r="S291" s="702" t="s">
        <v>134</v>
      </c>
      <c r="T291" s="703" t="s">
        <v>135</v>
      </c>
      <c r="U291" s="702">
        <f>+IFERROR(VLOOKUP(T291,[3]DATOS!$E$2:$F$17,2,FALSE),"")</f>
        <v>15</v>
      </c>
      <c r="V291" s="704">
        <f>SUM(U291:U297)</f>
        <v>100</v>
      </c>
      <c r="W291" s="704" t="str">
        <f>+IF(AND(V291&lt;=100,V291&gt;=96),"Fuerte",IF(AND(V291&lt;=95,V291&gt;=86),"Moderado",IF(AND(V291&lt;=85,M291&gt;=0),"Débil"," ")))</f>
        <v>Fuerte</v>
      </c>
      <c r="X291" s="705" t="s">
        <v>136</v>
      </c>
      <c r="Y291" s="704" t="str">
        <f>IF(AND(EXACT(W291,"Fuerte"),(EXACT(X291,"Fuerte"))),"Fuerte",IF(AND(EXACT(W291,"Fuerte"),(EXACT(X291,"Moderado"))),"Moderado",IF(AND(EXACT(W291,"Fuerte"),(EXACT(X291,"Débil"))),"Débil",IF(AND(EXACT(W291,"Moderado"),(EXACT(X291,"Fuerte"))),"Moderado",IF(AND(EXACT(W291,"Moderado"),(EXACT(X291,"Moderado"))),"Moderado",IF(AND(EXACT(W291,"Moderado"),(EXACT(X291,"Débil"))),"Débil",IF(AND(EXACT(W291,"Débil"),(EXACT(X291,"Fuerte"))),"Débil",IF(AND(EXACT(W291,"Débil"),(EXACT(X291,"Moderado"))),"Débil",IF(AND(EXACT(W291,"Débil"),(EXACT(X291,"Débil"))),"Débil",)))))))))</f>
        <v>Fuerte</v>
      </c>
      <c r="Z291" s="704">
        <f>IF(Y291="Fuerte",100,IF(Y291="Moderado",50,IF(Y291="Débil",0)))</f>
        <v>100</v>
      </c>
      <c r="AA291" s="704">
        <f>AVERAGE(Z291:Z309)</f>
        <v>100</v>
      </c>
      <c r="AB291" s="736" t="s">
        <v>21</v>
      </c>
      <c r="AC291" s="736">
        <v>0</v>
      </c>
      <c r="AD291" s="736">
        <v>4</v>
      </c>
      <c r="AE291" s="736">
        <v>3</v>
      </c>
      <c r="AF291" s="757" t="s">
        <v>745</v>
      </c>
      <c r="AG291" s="759" t="s">
        <v>746</v>
      </c>
      <c r="AH291" s="760" t="str">
        <f>+IF(AA291=100,"Fuerte",IF(AND(AA291&lt;=99,AA291&gt;=50),"Moderado",IF(AA291&lt;50,"Débil"," ")))</f>
        <v>Fuerte</v>
      </c>
      <c r="AI291" s="761" t="s">
        <v>140</v>
      </c>
      <c r="AJ291" s="760" t="s">
        <v>141</v>
      </c>
      <c r="AK291" s="762" t="str">
        <f>IF(AND(OR(AJ291="Directamente",AJ291="Indirectamente",AJ291="No Disminuye"),(AH291="Fuerte"),(AI291="Directamente"),(OR(J291="Rara vez",J291="Improbable",J291="Posible"))),"Rara vez",IF(AND(OR(AJ291="Directamente",AJ291="Indirectamente",AJ291="No Disminuye"),(AH291="Fuerte"),(AI291="Directamente"),(J291="Probable")),"Improbable",IF(AND(OR(AJ291="Directamente",AJ291="Indirectamente",AJ291="No Disminuye"),(AH291="Fuerte"),(AI291="Directamente"),(J291="Casi Seguro")),"Posible",IF(AND(AJ291="Directamente",AI291="No disminuye",AH291="Fuerte"),J291,IF(AND(OR(AJ291="Directamente",AJ291="Indirectamente",AJ291="No Disminuye"),AH291="Moderado",AI291="Directamente",(OR(J291="Rara vez",J291="Improbable"))),"Rara vez",IF(AND(OR(AJ291="Directamente",AJ291="Indirectamente",AJ291="No Disminuye"),(AH291="Moderado"),(AI291="Directamente"),(J291="Posible")),"Improbable",IF(AND(OR(AJ291="Directamente",AJ291="Indirectamente",AJ291="No Disminuye"),(AH291="Moderado"),(AI291="Directamente"),(J291="Probable")),"Posible",IF(AND(OR(AJ291="Directamente",AJ291="Indirectamente",AJ291="No Disminuye"),(AH291="Moderado"),(AI291="Directamente"),(J291="Casi Seguro")),"Probable",IF(AND(AJ291="Directamente",AI291="No disminuye",AH291="Moderado"),J291,IF(AH291="Débil",J291," ESTA COMBINACION NO ESTÁ CONTEMPLADA EN LA METODOLOGÍA "))))))))))</f>
        <v>Rara vez</v>
      </c>
      <c r="AL291" s="762" t="str">
        <f>IF(AND(OR(AJ291="Directamente",AJ291="Indirectamente",AJ291="No Disminuye"),AH291="Moderado",AI291="Directamente",(OR(J291="Raro",J291="Improbable"))),"Raro",IF(AND(OR(AJ291="Directamente",AJ291="Indirectamente",AJ291="No Disminuye"),(AH291="Moderado"),(AI291="Directamente"),(J291="Posible")),"Improbable",IF(AND(OR(AJ291="Directamente",AJ291="Indirectamente",AJ291="No Disminuye"),(AH291="Moderado"),(AI291="Directamente"),(J291="Probable")),"Posible",IF(AND(OR(AJ291="Directamente",AJ291="Indirectamente",AJ291="No Disminuye"),(AH291="Moderado"),(AI291="Directamente"),(J291="Casi Seguro")),"Probable",IF(AND(AJ291="Directamente",AI291="No disminuye",AH291="Moderado"),J291," ")))))</f>
        <v xml:space="preserve"> </v>
      </c>
      <c r="AM291" s="762" t="str">
        <f>N291</f>
        <v>Mayor</v>
      </c>
      <c r="AN291" s="762" t="str">
        <f>IF(AND(EXACT(AK291,"Rara vez"),(EXACT(AM291,"Moderado"))),"Moderado",IF(AND(EXACT(AK291,"Rara vez"),(EXACT(AM291,"Mayor"))),"Alto",IF(AND(EXACT(AK291,"Rara vez"),(EXACT(AM291,"Catastrófico"))),"Extremo",IF(AND(EXACT(AK291,"Improbable"),(EXACT(AM291,"Moderado"))),"Moderado",IF(AND(EXACT(AK291,"Improbable"),(EXACT(AM291,"Mayor"))),"Alto",IF(AND(EXACT(AK291,"Improbable"),(EXACT(AM291,"Catastrófico"))),"Extremo",IF(AND(EXACT(AK291,"Posible"),(EXACT(AM291,"Moderado"))),"Alto",IF(AND(EXACT(AK291,"Posible"),(EXACT(AM291,"Mayor"))),"Extremo",IF(AND(EXACT(AK291,"Posible"),(EXACT(AM291,"Catastrófico"))),"Extremo",IF(AND(EXACT(AK291,"Probable"),(EXACT(AM291,"Moderado"))),"Alto",IF(AND(EXACT(AK291,"Probable"),(EXACT(AM291,"Mayor"))),"Extremo",IF(AND(EXACT(AK291,"Probable"),(EXACT(AM291,"Catastrófico"))),"Extremo",IF(AND(EXACT(AK291,"Casi Seguro"),(EXACT(AM291,"Moderado"))),"Extremo",IF(AND(EXACT(AK291,"Casi Seguro"),(EXACT(AM291,"Mayor"))),"Extremo",IF(AND(EXACT(AK291,"Casi Seguro"),(EXACT(AM291,"Catastrófico"))),"Extremo","")))))))))))))))</f>
        <v>Alto</v>
      </c>
      <c r="AO291" s="693" t="s">
        <v>476</v>
      </c>
      <c r="AP291" s="763" t="s">
        <v>747</v>
      </c>
      <c r="AQ291" s="764">
        <v>44958</v>
      </c>
      <c r="AR291" s="764">
        <v>45290</v>
      </c>
      <c r="AS291" s="765" t="s">
        <v>748</v>
      </c>
      <c r="AT291" s="766" t="s">
        <v>749</v>
      </c>
      <c r="AU291" s="682"/>
      <c r="AV291" s="682"/>
      <c r="AW291" s="682"/>
      <c r="AX291" s="682"/>
      <c r="AY291" s="683"/>
      <c r="AZ291" s="683"/>
      <c r="BA291" s="683"/>
      <c r="BB291" s="683"/>
      <c r="BC291" s="683"/>
      <c r="BD291" s="683"/>
      <c r="BE291" s="683"/>
      <c r="BF291" s="684"/>
      <c r="BG291" s="685"/>
      <c r="BH291" s="686"/>
      <c r="BI291" s="686"/>
      <c r="BJ291" s="686"/>
      <c r="BK291" s="687"/>
    </row>
    <row r="292" spans="1:63" ht="30" customHeight="1">
      <c r="A292" s="690"/>
      <c r="B292" s="691"/>
      <c r="C292" s="749"/>
      <c r="D292" s="749"/>
      <c r="E292" s="693"/>
      <c r="F292" s="693"/>
      <c r="G292" s="735"/>
      <c r="H292" s="693"/>
      <c r="I292" s="769"/>
      <c r="J292" s="693"/>
      <c r="K292" s="696" t="s">
        <v>145</v>
      </c>
      <c r="L292" s="697" t="s">
        <v>475</v>
      </c>
      <c r="M292" s="698"/>
      <c r="N292" s="699"/>
      <c r="O292" s="700"/>
      <c r="P292" s="695"/>
      <c r="Q292" s="694"/>
      <c r="R292" s="693"/>
      <c r="S292" s="702" t="s">
        <v>146</v>
      </c>
      <c r="T292" s="703" t="s">
        <v>147</v>
      </c>
      <c r="U292" s="702">
        <f>+IFERROR(VLOOKUP(T292,[3]DATOS!$E$2:$F$17,2,FALSE),"")</f>
        <v>15</v>
      </c>
      <c r="V292" s="704"/>
      <c r="W292" s="704"/>
      <c r="X292" s="705"/>
      <c r="Y292" s="704"/>
      <c r="Z292" s="704"/>
      <c r="AA292" s="704"/>
      <c r="AB292" s="740"/>
      <c r="AC292" s="740"/>
      <c r="AD292" s="740"/>
      <c r="AE292" s="740"/>
      <c r="AF292" s="769"/>
      <c r="AG292" s="771"/>
      <c r="AH292" s="760"/>
      <c r="AI292" s="761"/>
      <c r="AJ292" s="760"/>
      <c r="AK292" s="762"/>
      <c r="AL292" s="762"/>
      <c r="AM292" s="762"/>
      <c r="AN292" s="762"/>
      <c r="AO292" s="693"/>
      <c r="AP292" s="772"/>
      <c r="AQ292" s="764"/>
      <c r="AR292" s="764"/>
      <c r="AS292" s="765"/>
      <c r="AT292" s="766"/>
      <c r="AU292" s="712"/>
      <c r="AV292" s="712"/>
      <c r="AW292" s="712"/>
      <c r="AX292" s="712"/>
      <c r="AY292" s="713"/>
      <c r="AZ292" s="713"/>
      <c r="BA292" s="713"/>
      <c r="BB292" s="713"/>
      <c r="BC292" s="713"/>
      <c r="BD292" s="713"/>
      <c r="BE292" s="713"/>
      <c r="BF292" s="714"/>
      <c r="BG292" s="715"/>
      <c r="BH292" s="716"/>
      <c r="BI292" s="716"/>
      <c r="BJ292" s="716"/>
      <c r="BK292" s="717"/>
    </row>
    <row r="293" spans="1:63" ht="30" customHeight="1">
      <c r="A293" s="690"/>
      <c r="B293" s="691"/>
      <c r="C293" s="749"/>
      <c r="D293" s="749"/>
      <c r="E293" s="693"/>
      <c r="F293" s="693"/>
      <c r="G293" s="735"/>
      <c r="H293" s="693"/>
      <c r="I293" s="769"/>
      <c r="J293" s="693"/>
      <c r="K293" s="696" t="s">
        <v>148</v>
      </c>
      <c r="L293" s="697" t="s">
        <v>485</v>
      </c>
      <c r="M293" s="698"/>
      <c r="N293" s="699"/>
      <c r="O293" s="700"/>
      <c r="P293" s="695"/>
      <c r="Q293" s="694"/>
      <c r="R293" s="693"/>
      <c r="S293" s="702" t="s">
        <v>149</v>
      </c>
      <c r="T293" s="703" t="s">
        <v>150</v>
      </c>
      <c r="U293" s="702">
        <f>+IFERROR(VLOOKUP(T293,[3]DATOS!$E$2:$F$17,2,FALSE),"")</f>
        <v>15</v>
      </c>
      <c r="V293" s="704"/>
      <c r="W293" s="704"/>
      <c r="X293" s="705"/>
      <c r="Y293" s="704"/>
      <c r="Z293" s="704"/>
      <c r="AA293" s="704"/>
      <c r="AB293" s="740"/>
      <c r="AC293" s="740"/>
      <c r="AD293" s="740"/>
      <c r="AE293" s="740"/>
      <c r="AF293" s="769"/>
      <c r="AG293" s="771"/>
      <c r="AH293" s="760"/>
      <c r="AI293" s="761"/>
      <c r="AJ293" s="760"/>
      <c r="AK293" s="762"/>
      <c r="AL293" s="762"/>
      <c r="AM293" s="762"/>
      <c r="AN293" s="762"/>
      <c r="AO293" s="693"/>
      <c r="AP293" s="772"/>
      <c r="AQ293" s="764"/>
      <c r="AR293" s="764"/>
      <c r="AS293" s="765"/>
      <c r="AT293" s="766"/>
      <c r="AU293" s="712"/>
      <c r="AV293" s="712"/>
      <c r="AW293" s="712"/>
      <c r="AX293" s="712"/>
      <c r="AY293" s="713"/>
      <c r="AZ293" s="713"/>
      <c r="BA293" s="713"/>
      <c r="BB293" s="713"/>
      <c r="BC293" s="713"/>
      <c r="BD293" s="713"/>
      <c r="BE293" s="713"/>
      <c r="BF293" s="714"/>
      <c r="BG293" s="715"/>
      <c r="BH293" s="716"/>
      <c r="BI293" s="716"/>
      <c r="BJ293" s="716"/>
      <c r="BK293" s="717"/>
    </row>
    <row r="294" spans="1:63" ht="30" customHeight="1">
      <c r="A294" s="690"/>
      <c r="B294" s="691"/>
      <c r="C294" s="749"/>
      <c r="D294" s="749"/>
      <c r="E294" s="693"/>
      <c r="F294" s="693"/>
      <c r="G294" s="735"/>
      <c r="H294" s="693"/>
      <c r="I294" s="769"/>
      <c r="J294" s="693"/>
      <c r="K294" s="696" t="s">
        <v>151</v>
      </c>
      <c r="L294" s="697" t="s">
        <v>485</v>
      </c>
      <c r="M294" s="698"/>
      <c r="N294" s="699"/>
      <c r="O294" s="700"/>
      <c r="P294" s="695"/>
      <c r="Q294" s="694"/>
      <c r="R294" s="693"/>
      <c r="S294" s="702" t="s">
        <v>153</v>
      </c>
      <c r="T294" s="703" t="s">
        <v>154</v>
      </c>
      <c r="U294" s="702">
        <f>+IFERROR(VLOOKUP(T294,[3]DATOS!$E$2:$F$17,2,FALSE),"")</f>
        <v>15</v>
      </c>
      <c r="V294" s="704"/>
      <c r="W294" s="704"/>
      <c r="X294" s="705"/>
      <c r="Y294" s="704"/>
      <c r="Z294" s="704"/>
      <c r="AA294" s="704"/>
      <c r="AB294" s="740"/>
      <c r="AC294" s="740"/>
      <c r="AD294" s="740"/>
      <c r="AE294" s="740"/>
      <c r="AF294" s="769"/>
      <c r="AG294" s="771"/>
      <c r="AH294" s="760"/>
      <c r="AI294" s="761"/>
      <c r="AJ294" s="760"/>
      <c r="AK294" s="762"/>
      <c r="AL294" s="762"/>
      <c r="AM294" s="762"/>
      <c r="AN294" s="762"/>
      <c r="AO294" s="693"/>
      <c r="AP294" s="772"/>
      <c r="AQ294" s="764"/>
      <c r="AR294" s="764"/>
      <c r="AS294" s="765"/>
      <c r="AT294" s="766"/>
      <c r="AU294" s="712"/>
      <c r="AV294" s="712"/>
      <c r="AW294" s="712"/>
      <c r="AX294" s="712"/>
      <c r="AY294" s="713"/>
      <c r="AZ294" s="713"/>
      <c r="BA294" s="713"/>
      <c r="BB294" s="713"/>
      <c r="BC294" s="713"/>
      <c r="BD294" s="713"/>
      <c r="BE294" s="713"/>
      <c r="BF294" s="714"/>
      <c r="BG294" s="715"/>
      <c r="BH294" s="716"/>
      <c r="BI294" s="716"/>
      <c r="BJ294" s="716"/>
      <c r="BK294" s="717"/>
    </row>
    <row r="295" spans="1:63" ht="30" customHeight="1">
      <c r="A295" s="690"/>
      <c r="B295" s="691"/>
      <c r="C295" s="749"/>
      <c r="D295" s="749"/>
      <c r="E295" s="693"/>
      <c r="F295" s="693"/>
      <c r="G295" s="735"/>
      <c r="H295" s="693"/>
      <c r="I295" s="769"/>
      <c r="J295" s="693"/>
      <c r="K295" s="696" t="s">
        <v>155</v>
      </c>
      <c r="L295" s="697" t="s">
        <v>475</v>
      </c>
      <c r="M295" s="698"/>
      <c r="N295" s="699"/>
      <c r="O295" s="700"/>
      <c r="P295" s="695"/>
      <c r="Q295" s="694"/>
      <c r="R295" s="693"/>
      <c r="S295" s="702" t="s">
        <v>156</v>
      </c>
      <c r="T295" s="703" t="s">
        <v>157</v>
      </c>
      <c r="U295" s="702">
        <f>+IFERROR(VLOOKUP(T295,[3]DATOS!$E$2:$F$17,2,FALSE),"")</f>
        <v>15</v>
      </c>
      <c r="V295" s="704"/>
      <c r="W295" s="704"/>
      <c r="X295" s="705"/>
      <c r="Y295" s="704"/>
      <c r="Z295" s="704"/>
      <c r="AA295" s="704"/>
      <c r="AB295" s="740"/>
      <c r="AC295" s="740"/>
      <c r="AD295" s="740"/>
      <c r="AE295" s="740"/>
      <c r="AF295" s="769"/>
      <c r="AG295" s="771"/>
      <c r="AH295" s="760"/>
      <c r="AI295" s="761"/>
      <c r="AJ295" s="760"/>
      <c r="AK295" s="762"/>
      <c r="AL295" s="762"/>
      <c r="AM295" s="762"/>
      <c r="AN295" s="762"/>
      <c r="AO295" s="693"/>
      <c r="AP295" s="772"/>
      <c r="AQ295" s="764"/>
      <c r="AR295" s="764"/>
      <c r="AS295" s="765"/>
      <c r="AT295" s="766"/>
      <c r="AU295" s="712"/>
      <c r="AV295" s="712"/>
      <c r="AW295" s="712"/>
      <c r="AX295" s="712"/>
      <c r="AY295" s="713"/>
      <c r="AZ295" s="713"/>
      <c r="BA295" s="713"/>
      <c r="BB295" s="713"/>
      <c r="BC295" s="713"/>
      <c r="BD295" s="713"/>
      <c r="BE295" s="713"/>
      <c r="BF295" s="714"/>
      <c r="BG295" s="715"/>
      <c r="BH295" s="716"/>
      <c r="BI295" s="716"/>
      <c r="BJ295" s="716"/>
      <c r="BK295" s="717"/>
    </row>
    <row r="296" spans="1:63" ht="30" customHeight="1">
      <c r="A296" s="690"/>
      <c r="B296" s="691"/>
      <c r="C296" s="749"/>
      <c r="D296" s="749"/>
      <c r="E296" s="693"/>
      <c r="F296" s="693"/>
      <c r="G296" s="735"/>
      <c r="H296" s="693"/>
      <c r="I296" s="769"/>
      <c r="J296" s="693"/>
      <c r="K296" s="696" t="s">
        <v>158</v>
      </c>
      <c r="L296" s="697" t="s">
        <v>475</v>
      </c>
      <c r="M296" s="698"/>
      <c r="N296" s="699"/>
      <c r="O296" s="700"/>
      <c r="P296" s="695"/>
      <c r="Q296" s="694"/>
      <c r="R296" s="693"/>
      <c r="S296" s="702" t="s">
        <v>159</v>
      </c>
      <c r="T296" s="703" t="s">
        <v>160</v>
      </c>
      <c r="U296" s="702">
        <f>+IFERROR(VLOOKUP(T296,[3]DATOS!$E$2:$F$17,2,FALSE),"")</f>
        <v>15</v>
      </c>
      <c r="V296" s="704"/>
      <c r="W296" s="704"/>
      <c r="X296" s="705"/>
      <c r="Y296" s="704"/>
      <c r="Z296" s="704"/>
      <c r="AA296" s="704"/>
      <c r="AB296" s="740"/>
      <c r="AC296" s="740"/>
      <c r="AD296" s="740"/>
      <c r="AE296" s="740"/>
      <c r="AF296" s="769"/>
      <c r="AG296" s="771"/>
      <c r="AH296" s="760"/>
      <c r="AI296" s="761"/>
      <c r="AJ296" s="760"/>
      <c r="AK296" s="762"/>
      <c r="AL296" s="762"/>
      <c r="AM296" s="762"/>
      <c r="AN296" s="762"/>
      <c r="AO296" s="693"/>
      <c r="AP296" s="772"/>
      <c r="AQ296" s="764"/>
      <c r="AR296" s="764"/>
      <c r="AS296" s="765"/>
      <c r="AT296" s="766"/>
      <c r="AU296" s="712"/>
      <c r="AV296" s="712"/>
      <c r="AW296" s="712"/>
      <c r="AX296" s="712"/>
      <c r="AY296" s="713"/>
      <c r="AZ296" s="713"/>
      <c r="BA296" s="713"/>
      <c r="BB296" s="713"/>
      <c r="BC296" s="713"/>
      <c r="BD296" s="713"/>
      <c r="BE296" s="713"/>
      <c r="BF296" s="714"/>
      <c r="BG296" s="715"/>
      <c r="BH296" s="716"/>
      <c r="BI296" s="716"/>
      <c r="BJ296" s="716"/>
      <c r="BK296" s="717"/>
    </row>
    <row r="297" spans="1:63" ht="30" customHeight="1">
      <c r="A297" s="690"/>
      <c r="B297" s="691"/>
      <c r="C297" s="749"/>
      <c r="D297" s="749"/>
      <c r="E297" s="693"/>
      <c r="F297" s="693"/>
      <c r="G297" s="735"/>
      <c r="H297" s="693"/>
      <c r="I297" s="769"/>
      <c r="J297" s="693"/>
      <c r="K297" s="696" t="s">
        <v>161</v>
      </c>
      <c r="L297" s="697" t="s">
        <v>475</v>
      </c>
      <c r="M297" s="698"/>
      <c r="N297" s="699"/>
      <c r="O297" s="700"/>
      <c r="P297" s="695"/>
      <c r="Q297" s="694"/>
      <c r="R297" s="693"/>
      <c r="S297" s="702" t="s">
        <v>162</v>
      </c>
      <c r="T297" s="703" t="s">
        <v>163</v>
      </c>
      <c r="U297" s="702">
        <f>+IFERROR(VLOOKUP(T297,[3]DATOS!$E$2:$F$17,2,FALSE),"")</f>
        <v>10</v>
      </c>
      <c r="V297" s="704"/>
      <c r="W297" s="704"/>
      <c r="X297" s="705"/>
      <c r="Y297" s="704"/>
      <c r="Z297" s="704"/>
      <c r="AA297" s="704"/>
      <c r="AB297" s="740"/>
      <c r="AC297" s="740"/>
      <c r="AD297" s="740"/>
      <c r="AE297" s="740"/>
      <c r="AF297" s="769"/>
      <c r="AG297" s="771"/>
      <c r="AH297" s="760"/>
      <c r="AI297" s="761"/>
      <c r="AJ297" s="760"/>
      <c r="AK297" s="762"/>
      <c r="AL297" s="762"/>
      <c r="AM297" s="762"/>
      <c r="AN297" s="762"/>
      <c r="AO297" s="693"/>
      <c r="AP297" s="772"/>
      <c r="AQ297" s="764"/>
      <c r="AR297" s="764"/>
      <c r="AS297" s="765"/>
      <c r="AT297" s="766"/>
      <c r="AU297" s="712"/>
      <c r="AV297" s="712"/>
      <c r="AW297" s="712"/>
      <c r="AX297" s="712"/>
      <c r="AY297" s="713"/>
      <c r="AZ297" s="713"/>
      <c r="BA297" s="713"/>
      <c r="BB297" s="713"/>
      <c r="BC297" s="713"/>
      <c r="BD297" s="713"/>
      <c r="BE297" s="713"/>
      <c r="BF297" s="714"/>
      <c r="BG297" s="715"/>
      <c r="BH297" s="716"/>
      <c r="BI297" s="716"/>
      <c r="BJ297" s="716"/>
      <c r="BK297" s="717"/>
    </row>
    <row r="298" spans="1:63" ht="72" customHeight="1">
      <c r="A298" s="690"/>
      <c r="B298" s="691"/>
      <c r="C298" s="749"/>
      <c r="D298" s="749"/>
      <c r="E298" s="693"/>
      <c r="F298" s="693"/>
      <c r="G298" s="735"/>
      <c r="H298" s="693"/>
      <c r="I298" s="769"/>
      <c r="J298" s="693"/>
      <c r="K298" s="696" t="s">
        <v>164</v>
      </c>
      <c r="L298" s="697" t="s">
        <v>485</v>
      </c>
      <c r="M298" s="698"/>
      <c r="N298" s="699"/>
      <c r="O298" s="700"/>
      <c r="P298" s="695"/>
      <c r="Q298" s="694"/>
      <c r="R298" s="693"/>
      <c r="S298" s="704"/>
      <c r="T298" s="705"/>
      <c r="U298" s="704"/>
      <c r="V298" s="704"/>
      <c r="W298" s="704"/>
      <c r="X298" s="705"/>
      <c r="Y298" s="704"/>
      <c r="Z298" s="704"/>
      <c r="AA298" s="704"/>
      <c r="AB298" s="740"/>
      <c r="AC298" s="740"/>
      <c r="AD298" s="740"/>
      <c r="AE298" s="740"/>
      <c r="AF298" s="769"/>
      <c r="AG298" s="771"/>
      <c r="AH298" s="760"/>
      <c r="AI298" s="761"/>
      <c r="AJ298" s="760"/>
      <c r="AK298" s="762"/>
      <c r="AL298" s="762"/>
      <c r="AM298" s="762"/>
      <c r="AN298" s="762"/>
      <c r="AO298" s="693"/>
      <c r="AP298" s="772"/>
      <c r="AQ298" s="764"/>
      <c r="AR298" s="764"/>
      <c r="AS298" s="765"/>
      <c r="AT298" s="766"/>
      <c r="AU298" s="712"/>
      <c r="AV298" s="712"/>
      <c r="AW298" s="712"/>
      <c r="AX298" s="712"/>
      <c r="AY298" s="660"/>
      <c r="AZ298" s="660"/>
      <c r="BA298" s="660"/>
      <c r="BB298" s="660"/>
      <c r="BC298" s="660"/>
      <c r="BD298" s="660"/>
      <c r="BE298" s="660"/>
      <c r="BF298" s="722"/>
      <c r="BG298" s="723"/>
      <c r="BH298" s="724"/>
      <c r="BI298" s="724"/>
      <c r="BJ298" s="724"/>
      <c r="BK298" s="725"/>
    </row>
    <row r="299" spans="1:63" ht="45" customHeight="1">
      <c r="A299" s="690"/>
      <c r="B299" s="691"/>
      <c r="C299" s="751"/>
      <c r="D299" s="751"/>
      <c r="E299" s="693"/>
      <c r="F299" s="693"/>
      <c r="G299" s="735"/>
      <c r="H299" s="693"/>
      <c r="I299" s="769"/>
      <c r="J299" s="693"/>
      <c r="K299" s="696" t="s">
        <v>165</v>
      </c>
      <c r="L299" s="697" t="s">
        <v>475</v>
      </c>
      <c r="M299" s="698"/>
      <c r="N299" s="699"/>
      <c r="O299" s="700"/>
      <c r="P299" s="695"/>
      <c r="Q299" s="694"/>
      <c r="R299" s="693"/>
      <c r="S299" s="704"/>
      <c r="T299" s="705"/>
      <c r="U299" s="704"/>
      <c r="V299" s="704"/>
      <c r="W299" s="704"/>
      <c r="X299" s="705"/>
      <c r="Y299" s="704"/>
      <c r="Z299" s="704"/>
      <c r="AA299" s="704"/>
      <c r="AB299" s="740"/>
      <c r="AC299" s="740"/>
      <c r="AD299" s="740"/>
      <c r="AE299" s="740"/>
      <c r="AF299" s="769"/>
      <c r="AG299" s="771"/>
      <c r="AH299" s="760"/>
      <c r="AI299" s="761"/>
      <c r="AJ299" s="760"/>
      <c r="AK299" s="762"/>
      <c r="AL299" s="762"/>
      <c r="AM299" s="762"/>
      <c r="AN299" s="762"/>
      <c r="AO299" s="693"/>
      <c r="AP299" s="772"/>
      <c r="AQ299" s="764"/>
      <c r="AR299" s="764"/>
      <c r="AS299" s="765"/>
      <c r="AT299" s="766"/>
      <c r="AU299" s="712"/>
      <c r="AV299" s="712"/>
      <c r="AW299" s="712"/>
      <c r="AX299" s="712"/>
      <c r="AY299" s="690"/>
      <c r="AZ299" s="690"/>
      <c r="BA299" s="690"/>
      <c r="BB299" s="690"/>
      <c r="BC299" s="690"/>
      <c r="BD299" s="690"/>
      <c r="BE299" s="690"/>
      <c r="BF299" s="728"/>
      <c r="BG299" s="729"/>
      <c r="BH299" s="730"/>
      <c r="BI299" s="730"/>
      <c r="BJ299" s="730"/>
      <c r="BK299" s="731"/>
    </row>
    <row r="300" spans="1:63" ht="45" customHeight="1">
      <c r="A300" s="690"/>
      <c r="B300" s="691"/>
      <c r="C300" s="743" t="s">
        <v>750</v>
      </c>
      <c r="D300" s="743" t="s">
        <v>751</v>
      </c>
      <c r="E300" s="693"/>
      <c r="F300" s="693"/>
      <c r="G300" s="735"/>
      <c r="H300" s="693"/>
      <c r="I300" s="769"/>
      <c r="J300" s="693"/>
      <c r="K300" s="696" t="s">
        <v>166</v>
      </c>
      <c r="L300" s="697" t="s">
        <v>475</v>
      </c>
      <c r="M300" s="698"/>
      <c r="N300" s="699"/>
      <c r="O300" s="700"/>
      <c r="P300" s="695"/>
      <c r="Q300" s="694"/>
      <c r="R300" s="693"/>
      <c r="S300" s="704"/>
      <c r="T300" s="705"/>
      <c r="U300" s="704"/>
      <c r="V300" s="704"/>
      <c r="W300" s="704"/>
      <c r="X300" s="705"/>
      <c r="Y300" s="704"/>
      <c r="Z300" s="704"/>
      <c r="AA300" s="704"/>
      <c r="AB300" s="740"/>
      <c r="AC300" s="740"/>
      <c r="AD300" s="740"/>
      <c r="AE300" s="740"/>
      <c r="AF300" s="769"/>
      <c r="AG300" s="771"/>
      <c r="AH300" s="760"/>
      <c r="AI300" s="761"/>
      <c r="AJ300" s="760"/>
      <c r="AK300" s="762"/>
      <c r="AL300" s="762"/>
      <c r="AM300" s="762"/>
      <c r="AN300" s="762"/>
      <c r="AO300" s="693"/>
      <c r="AP300" s="772"/>
      <c r="AQ300" s="764"/>
      <c r="AR300" s="764"/>
      <c r="AS300" s="765"/>
      <c r="AT300" s="766"/>
      <c r="AU300" s="712"/>
      <c r="AV300" s="712"/>
      <c r="AW300" s="712"/>
      <c r="AX300" s="712"/>
      <c r="AY300" s="690"/>
      <c r="AZ300" s="690"/>
      <c r="BA300" s="690"/>
      <c r="BB300" s="690"/>
      <c r="BC300" s="690"/>
      <c r="BD300" s="690"/>
      <c r="BE300" s="690"/>
      <c r="BF300" s="728"/>
      <c r="BG300" s="729"/>
      <c r="BH300" s="730"/>
      <c r="BI300" s="730"/>
      <c r="BJ300" s="730"/>
      <c r="BK300" s="731"/>
    </row>
    <row r="301" spans="1:63" ht="45" customHeight="1">
      <c r="A301" s="690"/>
      <c r="B301" s="691"/>
      <c r="C301" s="749"/>
      <c r="D301" s="749"/>
      <c r="E301" s="693"/>
      <c r="F301" s="693"/>
      <c r="G301" s="735"/>
      <c r="H301" s="693"/>
      <c r="I301" s="769"/>
      <c r="J301" s="693"/>
      <c r="K301" s="696" t="s">
        <v>167</v>
      </c>
      <c r="L301" s="697" t="s">
        <v>475</v>
      </c>
      <c r="M301" s="698"/>
      <c r="N301" s="699"/>
      <c r="O301" s="700"/>
      <c r="P301" s="695"/>
      <c r="Q301" s="732"/>
      <c r="R301" s="693"/>
      <c r="S301" s="704"/>
      <c r="T301" s="705"/>
      <c r="U301" s="704"/>
      <c r="V301" s="704"/>
      <c r="W301" s="704"/>
      <c r="X301" s="705"/>
      <c r="Y301" s="704"/>
      <c r="Z301" s="704"/>
      <c r="AA301" s="704"/>
      <c r="AB301" s="672"/>
      <c r="AC301" s="672"/>
      <c r="AD301" s="672"/>
      <c r="AE301" s="672"/>
      <c r="AF301" s="663"/>
      <c r="AG301" s="776"/>
      <c r="AH301" s="760"/>
      <c r="AI301" s="761"/>
      <c r="AJ301" s="760"/>
      <c r="AK301" s="762"/>
      <c r="AL301" s="762"/>
      <c r="AM301" s="762"/>
      <c r="AN301" s="762"/>
      <c r="AO301" s="693"/>
      <c r="AP301" s="777"/>
      <c r="AQ301" s="764"/>
      <c r="AR301" s="764"/>
      <c r="AS301" s="765"/>
      <c r="AT301" s="766"/>
      <c r="AU301" s="673"/>
      <c r="AV301" s="673"/>
      <c r="AW301" s="673"/>
      <c r="AX301" s="673"/>
      <c r="AY301" s="690"/>
      <c r="AZ301" s="690"/>
      <c r="BA301" s="690"/>
      <c r="BB301" s="690"/>
      <c r="BC301" s="690"/>
      <c r="BD301" s="690"/>
      <c r="BE301" s="690"/>
      <c r="BF301" s="728"/>
      <c r="BG301" s="729"/>
      <c r="BH301" s="730"/>
      <c r="BI301" s="730"/>
      <c r="BJ301" s="730"/>
      <c r="BK301" s="731"/>
    </row>
    <row r="302" spans="1:63" ht="45" customHeight="1">
      <c r="A302" s="690"/>
      <c r="B302" s="691"/>
      <c r="C302" s="749"/>
      <c r="D302" s="749"/>
      <c r="E302" s="693"/>
      <c r="F302" s="693"/>
      <c r="G302" s="735" t="s">
        <v>752</v>
      </c>
      <c r="H302" s="693"/>
      <c r="I302" s="769"/>
      <c r="J302" s="693"/>
      <c r="K302" s="696" t="s">
        <v>168</v>
      </c>
      <c r="L302" s="697" t="s">
        <v>475</v>
      </c>
      <c r="M302" s="698"/>
      <c r="N302" s="699"/>
      <c r="O302" s="700"/>
      <c r="P302" s="695"/>
      <c r="Q302" s="735" t="s">
        <v>753</v>
      </c>
      <c r="R302" s="693" t="s">
        <v>133</v>
      </c>
      <c r="S302" s="702" t="s">
        <v>134</v>
      </c>
      <c r="T302" s="703" t="s">
        <v>135</v>
      </c>
      <c r="U302" s="702">
        <f>+IFERROR(VLOOKUP(T302,[3]DATOS!$E$2:$F$17,2,FALSE),"")</f>
        <v>15</v>
      </c>
      <c r="V302" s="704">
        <f>SUM(U302:U308)</f>
        <v>100</v>
      </c>
      <c r="W302" s="704" t="str">
        <f>+IF(AND(V302&lt;=100,V302&gt;=96),"Fuerte",IF(AND(V302&lt;=95,V302&gt;=86),"Moderado",IF(AND(V302&lt;=85,M302&gt;=0),"Débil"," ")))</f>
        <v>Fuerte</v>
      </c>
      <c r="X302" s="705" t="s">
        <v>136</v>
      </c>
      <c r="Y302" s="704" t="str">
        <f>IF(AND(EXACT(W302,"Fuerte"),(EXACT(X302,"Fuerte"))),"Fuerte",IF(AND(EXACT(W302,"Fuerte"),(EXACT(X302,"Moderado"))),"Moderado",IF(AND(EXACT(W302,"Fuerte"),(EXACT(X302,"Débil"))),"Débil",IF(AND(EXACT(W302,"Moderado"),(EXACT(X302,"Fuerte"))),"Moderado",IF(AND(EXACT(W302,"Moderado"),(EXACT(X302,"Moderado"))),"Moderado",IF(AND(EXACT(W302,"Moderado"),(EXACT(X302,"Débil"))),"Débil",IF(AND(EXACT(W302,"Débil"),(EXACT(X302,"Fuerte"))),"Débil",IF(AND(EXACT(W302,"Débil"),(EXACT(X302,"Moderado"))),"Débil",IF(AND(EXACT(W302,"Débil"),(EXACT(X302,"Débil"))),"Débil",)))))))))</f>
        <v>Fuerte</v>
      </c>
      <c r="Z302" s="704">
        <f>IF(Y302="Fuerte",100,IF(Y302="Moderado",50,IF(Y302="Débil",0)))</f>
        <v>100</v>
      </c>
      <c r="AA302" s="704"/>
      <c r="AB302" s="736" t="s">
        <v>49</v>
      </c>
      <c r="AC302" s="783">
        <v>0.2</v>
      </c>
      <c r="AD302" s="783">
        <v>0.4</v>
      </c>
      <c r="AE302" s="783">
        <v>0.4</v>
      </c>
      <c r="AF302" s="757" t="s">
        <v>745</v>
      </c>
      <c r="AG302" s="759" t="s">
        <v>754</v>
      </c>
      <c r="AH302" s="760"/>
      <c r="AI302" s="761"/>
      <c r="AJ302" s="760"/>
      <c r="AK302" s="762"/>
      <c r="AL302" s="762"/>
      <c r="AM302" s="762"/>
      <c r="AN302" s="762"/>
      <c r="AO302" s="693"/>
      <c r="AP302" s="779" t="s">
        <v>755</v>
      </c>
      <c r="AQ302" s="764"/>
      <c r="AR302" s="764"/>
      <c r="AS302" s="765"/>
      <c r="AT302" s="766" t="s">
        <v>756</v>
      </c>
      <c r="AU302" s="767"/>
      <c r="AV302" s="767"/>
      <c r="AW302" s="767"/>
      <c r="AX302" s="767"/>
      <c r="AY302" s="690"/>
      <c r="AZ302" s="690"/>
      <c r="BA302" s="690"/>
      <c r="BB302" s="690"/>
      <c r="BC302" s="690"/>
      <c r="BD302" s="690"/>
      <c r="BE302" s="690"/>
      <c r="BF302" s="728"/>
      <c r="BG302" s="729"/>
      <c r="BH302" s="730"/>
      <c r="BI302" s="730"/>
      <c r="BJ302" s="730"/>
      <c r="BK302" s="731"/>
    </row>
    <row r="303" spans="1:63" ht="45" customHeight="1">
      <c r="A303" s="690"/>
      <c r="B303" s="691"/>
      <c r="C303" s="749"/>
      <c r="D303" s="749"/>
      <c r="E303" s="693"/>
      <c r="F303" s="693"/>
      <c r="G303" s="735"/>
      <c r="H303" s="693"/>
      <c r="I303" s="769"/>
      <c r="J303" s="693"/>
      <c r="K303" s="739" t="s">
        <v>169</v>
      </c>
      <c r="L303" s="697" t="s">
        <v>485</v>
      </c>
      <c r="M303" s="698"/>
      <c r="N303" s="699"/>
      <c r="O303" s="700"/>
      <c r="P303" s="695"/>
      <c r="Q303" s="735"/>
      <c r="R303" s="693"/>
      <c r="S303" s="702" t="s">
        <v>146</v>
      </c>
      <c r="T303" s="703" t="s">
        <v>147</v>
      </c>
      <c r="U303" s="702">
        <f>+IFERROR(VLOOKUP(T303,[3]DATOS!$E$2:$F$17,2,FALSE),"")</f>
        <v>15</v>
      </c>
      <c r="V303" s="704"/>
      <c r="W303" s="704"/>
      <c r="X303" s="705"/>
      <c r="Y303" s="704"/>
      <c r="Z303" s="704"/>
      <c r="AA303" s="704"/>
      <c r="AB303" s="740"/>
      <c r="AC303" s="786"/>
      <c r="AD303" s="786"/>
      <c r="AE303" s="786"/>
      <c r="AF303" s="769"/>
      <c r="AG303" s="771"/>
      <c r="AH303" s="760"/>
      <c r="AI303" s="761"/>
      <c r="AJ303" s="760"/>
      <c r="AK303" s="762"/>
      <c r="AL303" s="762"/>
      <c r="AM303" s="762"/>
      <c r="AN303" s="762"/>
      <c r="AO303" s="693"/>
      <c r="AP303" s="779"/>
      <c r="AQ303" s="764"/>
      <c r="AR303" s="764"/>
      <c r="AS303" s="765"/>
      <c r="AT303" s="766"/>
      <c r="AU303" s="712"/>
      <c r="AV303" s="712"/>
      <c r="AW303" s="712"/>
      <c r="AX303" s="712"/>
      <c r="AY303" s="690"/>
      <c r="AZ303" s="690"/>
      <c r="BA303" s="690"/>
      <c r="BB303" s="690"/>
      <c r="BC303" s="690"/>
      <c r="BD303" s="690"/>
      <c r="BE303" s="690"/>
      <c r="BF303" s="728"/>
      <c r="BG303" s="729"/>
      <c r="BH303" s="730"/>
      <c r="BI303" s="730"/>
      <c r="BJ303" s="730"/>
      <c r="BK303" s="731"/>
    </row>
    <row r="304" spans="1:63" ht="45" customHeight="1">
      <c r="A304" s="690"/>
      <c r="B304" s="691"/>
      <c r="C304" s="749"/>
      <c r="D304" s="749"/>
      <c r="E304" s="693"/>
      <c r="F304" s="693"/>
      <c r="G304" s="735"/>
      <c r="H304" s="693"/>
      <c r="I304" s="769"/>
      <c r="J304" s="693"/>
      <c r="K304" s="739" t="s">
        <v>170</v>
      </c>
      <c r="L304" s="697" t="s">
        <v>485</v>
      </c>
      <c r="M304" s="698"/>
      <c r="N304" s="699"/>
      <c r="O304" s="700"/>
      <c r="P304" s="695"/>
      <c r="Q304" s="735"/>
      <c r="R304" s="693"/>
      <c r="S304" s="702" t="s">
        <v>149</v>
      </c>
      <c r="T304" s="703" t="s">
        <v>150</v>
      </c>
      <c r="U304" s="702">
        <f>+IFERROR(VLOOKUP(T304,[3]DATOS!$E$2:$F$17,2,FALSE),"")</f>
        <v>15</v>
      </c>
      <c r="V304" s="704"/>
      <c r="W304" s="704"/>
      <c r="X304" s="705"/>
      <c r="Y304" s="704"/>
      <c r="Z304" s="704"/>
      <c r="AA304" s="704"/>
      <c r="AB304" s="740"/>
      <c r="AC304" s="786"/>
      <c r="AD304" s="786"/>
      <c r="AE304" s="786"/>
      <c r="AF304" s="769"/>
      <c r="AG304" s="771"/>
      <c r="AH304" s="760"/>
      <c r="AI304" s="761"/>
      <c r="AJ304" s="760"/>
      <c r="AK304" s="762"/>
      <c r="AL304" s="762"/>
      <c r="AM304" s="762"/>
      <c r="AN304" s="762"/>
      <c r="AO304" s="693"/>
      <c r="AP304" s="779"/>
      <c r="AQ304" s="764"/>
      <c r="AR304" s="764"/>
      <c r="AS304" s="765"/>
      <c r="AT304" s="766"/>
      <c r="AU304" s="712"/>
      <c r="AV304" s="712"/>
      <c r="AW304" s="712"/>
      <c r="AX304" s="712"/>
      <c r="AY304" s="690"/>
      <c r="AZ304" s="690"/>
      <c r="BA304" s="690"/>
      <c r="BB304" s="690"/>
      <c r="BC304" s="690"/>
      <c r="BD304" s="690"/>
      <c r="BE304" s="690"/>
      <c r="BF304" s="728"/>
      <c r="BG304" s="729"/>
      <c r="BH304" s="730"/>
      <c r="BI304" s="730"/>
      <c r="BJ304" s="730"/>
      <c r="BK304" s="731"/>
    </row>
    <row r="305" spans="1:63" ht="45" customHeight="1">
      <c r="A305" s="690"/>
      <c r="B305" s="691"/>
      <c r="C305" s="749"/>
      <c r="D305" s="749"/>
      <c r="E305" s="693"/>
      <c r="F305" s="693"/>
      <c r="G305" s="735"/>
      <c r="H305" s="693"/>
      <c r="I305" s="769"/>
      <c r="J305" s="693"/>
      <c r="K305" s="739" t="s">
        <v>171</v>
      </c>
      <c r="L305" s="697" t="s">
        <v>485</v>
      </c>
      <c r="M305" s="698"/>
      <c r="N305" s="699"/>
      <c r="O305" s="700"/>
      <c r="P305" s="695"/>
      <c r="Q305" s="735"/>
      <c r="R305" s="693"/>
      <c r="S305" s="702" t="s">
        <v>153</v>
      </c>
      <c r="T305" s="703" t="s">
        <v>154</v>
      </c>
      <c r="U305" s="702">
        <f>+IFERROR(VLOOKUP(T305,[3]DATOS!$E$2:$F$17,2,FALSE),"")</f>
        <v>15</v>
      </c>
      <c r="V305" s="704"/>
      <c r="W305" s="704"/>
      <c r="X305" s="705"/>
      <c r="Y305" s="704"/>
      <c r="Z305" s="704"/>
      <c r="AA305" s="704"/>
      <c r="AB305" s="740"/>
      <c r="AC305" s="786"/>
      <c r="AD305" s="786"/>
      <c r="AE305" s="786"/>
      <c r="AF305" s="769"/>
      <c r="AG305" s="771"/>
      <c r="AH305" s="760"/>
      <c r="AI305" s="761"/>
      <c r="AJ305" s="760"/>
      <c r="AK305" s="762"/>
      <c r="AL305" s="762"/>
      <c r="AM305" s="762"/>
      <c r="AN305" s="762"/>
      <c r="AO305" s="693"/>
      <c r="AP305" s="779"/>
      <c r="AQ305" s="764"/>
      <c r="AR305" s="764"/>
      <c r="AS305" s="765"/>
      <c r="AT305" s="766"/>
      <c r="AU305" s="712"/>
      <c r="AV305" s="712"/>
      <c r="AW305" s="712"/>
      <c r="AX305" s="712"/>
      <c r="AY305" s="690"/>
      <c r="AZ305" s="690"/>
      <c r="BA305" s="690"/>
      <c r="BB305" s="690"/>
      <c r="BC305" s="690"/>
      <c r="BD305" s="690"/>
      <c r="BE305" s="690"/>
      <c r="BF305" s="728"/>
      <c r="BG305" s="729"/>
      <c r="BH305" s="730"/>
      <c r="BI305" s="730"/>
      <c r="BJ305" s="730"/>
      <c r="BK305" s="731"/>
    </row>
    <row r="306" spans="1:63" ht="45" customHeight="1">
      <c r="A306" s="690"/>
      <c r="B306" s="691"/>
      <c r="C306" s="749"/>
      <c r="D306" s="749"/>
      <c r="E306" s="693"/>
      <c r="F306" s="693"/>
      <c r="G306" s="735"/>
      <c r="H306" s="693"/>
      <c r="I306" s="769"/>
      <c r="J306" s="693"/>
      <c r="K306" s="739" t="s">
        <v>172</v>
      </c>
      <c r="L306" s="697" t="s">
        <v>485</v>
      </c>
      <c r="M306" s="698"/>
      <c r="N306" s="699"/>
      <c r="O306" s="700"/>
      <c r="P306" s="695"/>
      <c r="Q306" s="735"/>
      <c r="R306" s="693"/>
      <c r="S306" s="702" t="s">
        <v>156</v>
      </c>
      <c r="T306" s="703" t="s">
        <v>157</v>
      </c>
      <c r="U306" s="702">
        <f>+IFERROR(VLOOKUP(T306,[3]DATOS!$E$2:$F$17,2,FALSE),"")</f>
        <v>15</v>
      </c>
      <c r="V306" s="704"/>
      <c r="W306" s="704"/>
      <c r="X306" s="705"/>
      <c r="Y306" s="704"/>
      <c r="Z306" s="704"/>
      <c r="AA306" s="704"/>
      <c r="AB306" s="740"/>
      <c r="AC306" s="786"/>
      <c r="AD306" s="786"/>
      <c r="AE306" s="786"/>
      <c r="AF306" s="769"/>
      <c r="AG306" s="771"/>
      <c r="AH306" s="760"/>
      <c r="AI306" s="761"/>
      <c r="AJ306" s="760"/>
      <c r="AK306" s="762"/>
      <c r="AL306" s="762"/>
      <c r="AM306" s="762"/>
      <c r="AN306" s="762"/>
      <c r="AO306" s="693"/>
      <c r="AP306" s="779"/>
      <c r="AQ306" s="764"/>
      <c r="AR306" s="764"/>
      <c r="AS306" s="765"/>
      <c r="AT306" s="766"/>
      <c r="AU306" s="712"/>
      <c r="AV306" s="712"/>
      <c r="AW306" s="712"/>
      <c r="AX306" s="712"/>
      <c r="AY306" s="690"/>
      <c r="AZ306" s="690"/>
      <c r="BA306" s="690"/>
      <c r="BB306" s="690"/>
      <c r="BC306" s="690"/>
      <c r="BD306" s="690"/>
      <c r="BE306" s="690"/>
      <c r="BF306" s="728"/>
      <c r="BG306" s="729"/>
      <c r="BH306" s="730"/>
      <c r="BI306" s="730"/>
      <c r="BJ306" s="730"/>
      <c r="BK306" s="731"/>
    </row>
    <row r="307" spans="1:63" ht="45" customHeight="1">
      <c r="A307" s="690"/>
      <c r="B307" s="691"/>
      <c r="C307" s="749"/>
      <c r="D307" s="749"/>
      <c r="E307" s="693"/>
      <c r="F307" s="693"/>
      <c r="G307" s="735"/>
      <c r="H307" s="693"/>
      <c r="I307" s="769"/>
      <c r="J307" s="693"/>
      <c r="K307" s="739" t="s">
        <v>173</v>
      </c>
      <c r="L307" s="697" t="s">
        <v>485</v>
      </c>
      <c r="M307" s="698"/>
      <c r="N307" s="699"/>
      <c r="O307" s="700"/>
      <c r="P307" s="695"/>
      <c r="Q307" s="735"/>
      <c r="R307" s="693"/>
      <c r="S307" s="702" t="s">
        <v>159</v>
      </c>
      <c r="T307" s="703" t="s">
        <v>160</v>
      </c>
      <c r="U307" s="702">
        <f>+IFERROR(VLOOKUP(T307,[3]DATOS!$E$2:$F$17,2,FALSE),"")</f>
        <v>15</v>
      </c>
      <c r="V307" s="704"/>
      <c r="W307" s="704"/>
      <c r="X307" s="705"/>
      <c r="Y307" s="704"/>
      <c r="Z307" s="704"/>
      <c r="AA307" s="704"/>
      <c r="AB307" s="740"/>
      <c r="AC307" s="786"/>
      <c r="AD307" s="786"/>
      <c r="AE307" s="786"/>
      <c r="AF307" s="769"/>
      <c r="AG307" s="771"/>
      <c r="AH307" s="760"/>
      <c r="AI307" s="761"/>
      <c r="AJ307" s="760"/>
      <c r="AK307" s="762"/>
      <c r="AL307" s="762"/>
      <c r="AM307" s="762"/>
      <c r="AN307" s="762"/>
      <c r="AO307" s="693"/>
      <c r="AP307" s="779"/>
      <c r="AQ307" s="764"/>
      <c r="AR307" s="764"/>
      <c r="AS307" s="765"/>
      <c r="AT307" s="766"/>
      <c r="AU307" s="712"/>
      <c r="AV307" s="712"/>
      <c r="AW307" s="712"/>
      <c r="AX307" s="712"/>
      <c r="AY307" s="690"/>
      <c r="AZ307" s="690"/>
      <c r="BA307" s="690"/>
      <c r="BB307" s="690"/>
      <c r="BC307" s="690"/>
      <c r="BD307" s="690"/>
      <c r="BE307" s="690"/>
      <c r="BF307" s="728"/>
      <c r="BG307" s="729"/>
      <c r="BH307" s="730"/>
      <c r="BI307" s="730"/>
      <c r="BJ307" s="730"/>
      <c r="BK307" s="731"/>
    </row>
    <row r="308" spans="1:63" ht="45" customHeight="1">
      <c r="A308" s="690"/>
      <c r="B308" s="691"/>
      <c r="C308" s="749"/>
      <c r="D308" s="749"/>
      <c r="E308" s="693"/>
      <c r="F308" s="693"/>
      <c r="G308" s="735"/>
      <c r="H308" s="693"/>
      <c r="I308" s="769"/>
      <c r="J308" s="693"/>
      <c r="K308" s="739" t="s">
        <v>174</v>
      </c>
      <c r="L308" s="697" t="s">
        <v>485</v>
      </c>
      <c r="M308" s="698"/>
      <c r="N308" s="699"/>
      <c r="O308" s="700"/>
      <c r="P308" s="695"/>
      <c r="Q308" s="735"/>
      <c r="R308" s="693"/>
      <c r="S308" s="702" t="s">
        <v>162</v>
      </c>
      <c r="T308" s="703" t="s">
        <v>163</v>
      </c>
      <c r="U308" s="702">
        <f>+IFERROR(VLOOKUP(T308,[3]DATOS!$E$2:$F$17,2,FALSE),"")</f>
        <v>10</v>
      </c>
      <c r="V308" s="704"/>
      <c r="W308" s="704"/>
      <c r="X308" s="705"/>
      <c r="Y308" s="704"/>
      <c r="Z308" s="704"/>
      <c r="AA308" s="704"/>
      <c r="AB308" s="740"/>
      <c r="AC308" s="786"/>
      <c r="AD308" s="786"/>
      <c r="AE308" s="786"/>
      <c r="AF308" s="769"/>
      <c r="AG308" s="771"/>
      <c r="AH308" s="760"/>
      <c r="AI308" s="761"/>
      <c r="AJ308" s="760"/>
      <c r="AK308" s="762"/>
      <c r="AL308" s="762"/>
      <c r="AM308" s="762"/>
      <c r="AN308" s="762"/>
      <c r="AO308" s="693"/>
      <c r="AP308" s="779"/>
      <c r="AQ308" s="764"/>
      <c r="AR308" s="764"/>
      <c r="AS308" s="765"/>
      <c r="AT308" s="766"/>
      <c r="AU308" s="712"/>
      <c r="AV308" s="712"/>
      <c r="AW308" s="712"/>
      <c r="AX308" s="712"/>
      <c r="AY308" s="690"/>
      <c r="AZ308" s="690"/>
      <c r="BA308" s="690"/>
      <c r="BB308" s="690"/>
      <c r="BC308" s="690"/>
      <c r="BD308" s="690"/>
      <c r="BE308" s="690"/>
      <c r="BF308" s="728"/>
      <c r="BG308" s="729"/>
      <c r="BH308" s="730"/>
      <c r="BI308" s="730"/>
      <c r="BJ308" s="730"/>
      <c r="BK308" s="731"/>
    </row>
    <row r="309" spans="1:63" ht="45" customHeight="1" thickBot="1">
      <c r="A309" s="690"/>
      <c r="B309" s="691"/>
      <c r="C309" s="755"/>
      <c r="D309" s="755"/>
      <c r="E309" s="693"/>
      <c r="F309" s="693"/>
      <c r="G309" s="735"/>
      <c r="H309" s="693"/>
      <c r="I309" s="663"/>
      <c r="J309" s="693"/>
      <c r="K309" s="739" t="s">
        <v>175</v>
      </c>
      <c r="L309" s="697" t="s">
        <v>485</v>
      </c>
      <c r="M309" s="698"/>
      <c r="N309" s="699"/>
      <c r="O309" s="700"/>
      <c r="P309" s="695"/>
      <c r="Q309" s="735"/>
      <c r="R309" s="693"/>
      <c r="S309" s="702"/>
      <c r="T309" s="703"/>
      <c r="U309" s="702"/>
      <c r="V309" s="704"/>
      <c r="W309" s="704"/>
      <c r="X309" s="705"/>
      <c r="Y309" s="704"/>
      <c r="Z309" s="704"/>
      <c r="AA309" s="704"/>
      <c r="AB309" s="672"/>
      <c r="AC309" s="788"/>
      <c r="AD309" s="788"/>
      <c r="AE309" s="788"/>
      <c r="AF309" s="663"/>
      <c r="AG309" s="776"/>
      <c r="AH309" s="760"/>
      <c r="AI309" s="761"/>
      <c r="AJ309" s="760"/>
      <c r="AK309" s="762"/>
      <c r="AL309" s="762"/>
      <c r="AM309" s="762"/>
      <c r="AN309" s="762"/>
      <c r="AO309" s="693"/>
      <c r="AP309" s="779"/>
      <c r="AQ309" s="764"/>
      <c r="AR309" s="764"/>
      <c r="AS309" s="765"/>
      <c r="AT309" s="766"/>
      <c r="AU309" s="789"/>
      <c r="AV309" s="789"/>
      <c r="AW309" s="789"/>
      <c r="AX309" s="789"/>
      <c r="AY309" s="690"/>
      <c r="AZ309" s="690"/>
      <c r="BA309" s="690"/>
      <c r="BB309" s="690"/>
      <c r="BC309" s="690"/>
      <c r="BD309" s="690"/>
      <c r="BE309" s="690"/>
      <c r="BF309" s="728"/>
      <c r="BG309" s="729"/>
      <c r="BH309" s="730"/>
      <c r="BI309" s="730"/>
      <c r="BJ309" s="730"/>
      <c r="BK309" s="731"/>
    </row>
    <row r="310" spans="1:63" ht="46.5" customHeight="1">
      <c r="A310" s="690">
        <v>17</v>
      </c>
      <c r="B310" s="691" t="s">
        <v>757</v>
      </c>
      <c r="C310" s="743" t="s">
        <v>758</v>
      </c>
      <c r="D310" s="743" t="s">
        <v>759</v>
      </c>
      <c r="E310" s="693" t="s">
        <v>290</v>
      </c>
      <c r="F310" s="693" t="s">
        <v>126</v>
      </c>
      <c r="G310" s="735" t="s">
        <v>760</v>
      </c>
      <c r="H310" s="693" t="s">
        <v>761</v>
      </c>
      <c r="I310" s="757" t="s">
        <v>474</v>
      </c>
      <c r="J310" s="693" t="s">
        <v>129</v>
      </c>
      <c r="K310" s="696" t="s">
        <v>130</v>
      </c>
      <c r="L310" s="697" t="s">
        <v>475</v>
      </c>
      <c r="M310" s="698">
        <v>6</v>
      </c>
      <c r="N310" s="699" t="s">
        <v>632</v>
      </c>
      <c r="O310" s="700" t="s">
        <v>633</v>
      </c>
      <c r="P310" s="695" t="s">
        <v>476</v>
      </c>
      <c r="Q310" s="735" t="s">
        <v>762</v>
      </c>
      <c r="R310" s="693" t="s">
        <v>133</v>
      </c>
      <c r="S310" s="702" t="s">
        <v>134</v>
      </c>
      <c r="T310" s="703" t="s">
        <v>135</v>
      </c>
      <c r="U310" s="702">
        <v>15</v>
      </c>
      <c r="V310" s="704">
        <v>100</v>
      </c>
      <c r="W310" s="704" t="s">
        <v>136</v>
      </c>
      <c r="X310" s="705" t="s">
        <v>136</v>
      </c>
      <c r="Y310" s="704" t="s">
        <v>136</v>
      </c>
      <c r="Z310" s="704">
        <v>100</v>
      </c>
      <c r="AA310" s="704">
        <v>100</v>
      </c>
      <c r="AB310" s="736" t="s">
        <v>49</v>
      </c>
      <c r="AC310" s="783">
        <v>0.33</v>
      </c>
      <c r="AD310" s="783">
        <v>0.33</v>
      </c>
      <c r="AE310" s="783">
        <v>0.34</v>
      </c>
      <c r="AF310" s="757" t="s">
        <v>763</v>
      </c>
      <c r="AG310" s="908">
        <v>44926</v>
      </c>
      <c r="AH310" s="760" t="s">
        <v>136</v>
      </c>
      <c r="AI310" s="761" t="s">
        <v>140</v>
      </c>
      <c r="AJ310" s="760" t="s">
        <v>141</v>
      </c>
      <c r="AK310" s="762" t="s">
        <v>129</v>
      </c>
      <c r="AL310" s="762" t="s">
        <v>725</v>
      </c>
      <c r="AM310" s="762" t="s">
        <v>632</v>
      </c>
      <c r="AN310" s="709" t="s">
        <v>633</v>
      </c>
      <c r="AO310" s="693" t="s">
        <v>476</v>
      </c>
      <c r="AP310" s="763" t="s">
        <v>764</v>
      </c>
      <c r="AQ310" s="764">
        <v>44927</v>
      </c>
      <c r="AR310" s="764">
        <v>45291</v>
      </c>
      <c r="AS310" s="765" t="s">
        <v>763</v>
      </c>
      <c r="AT310" s="766" t="s">
        <v>765</v>
      </c>
      <c r="AU310" s="682"/>
      <c r="AV310" s="682"/>
      <c r="AW310" s="682"/>
      <c r="AX310" s="682"/>
      <c r="AY310" s="683"/>
      <c r="AZ310" s="683"/>
      <c r="BA310" s="683"/>
      <c r="BB310" s="683"/>
      <c r="BC310" s="683"/>
      <c r="BD310" s="683"/>
      <c r="BE310" s="683"/>
      <c r="BF310" s="684"/>
      <c r="BG310" s="685"/>
      <c r="BH310" s="686"/>
      <c r="BI310" s="686"/>
      <c r="BJ310" s="686"/>
      <c r="BK310" s="687"/>
    </row>
    <row r="311" spans="1:63" ht="30" customHeight="1">
      <c r="A311" s="690"/>
      <c r="B311" s="691"/>
      <c r="C311" s="909"/>
      <c r="D311" s="749"/>
      <c r="E311" s="693"/>
      <c r="F311" s="693"/>
      <c r="G311" s="735"/>
      <c r="H311" s="693"/>
      <c r="I311" s="769"/>
      <c r="J311" s="693"/>
      <c r="K311" s="696" t="s">
        <v>145</v>
      </c>
      <c r="L311" s="697" t="s">
        <v>475</v>
      </c>
      <c r="M311" s="698"/>
      <c r="N311" s="699"/>
      <c r="O311" s="700"/>
      <c r="P311" s="695"/>
      <c r="Q311" s="735"/>
      <c r="R311" s="693"/>
      <c r="S311" s="702" t="s">
        <v>146</v>
      </c>
      <c r="T311" s="703" t="s">
        <v>147</v>
      </c>
      <c r="U311" s="702">
        <v>15</v>
      </c>
      <c r="V311" s="704"/>
      <c r="W311" s="704"/>
      <c r="X311" s="705"/>
      <c r="Y311" s="704"/>
      <c r="Z311" s="704"/>
      <c r="AA311" s="704"/>
      <c r="AB311" s="740"/>
      <c r="AC311" s="786"/>
      <c r="AD311" s="786"/>
      <c r="AE311" s="786"/>
      <c r="AF311" s="769"/>
      <c r="AG311" s="712"/>
      <c r="AH311" s="760"/>
      <c r="AI311" s="761"/>
      <c r="AJ311" s="760"/>
      <c r="AK311" s="762"/>
      <c r="AL311" s="762"/>
      <c r="AM311" s="762"/>
      <c r="AN311" s="709"/>
      <c r="AO311" s="693"/>
      <c r="AP311" s="772"/>
      <c r="AQ311" s="764"/>
      <c r="AR311" s="764"/>
      <c r="AS311" s="765"/>
      <c r="AT311" s="766"/>
      <c r="AU311" s="712"/>
      <c r="AV311" s="712"/>
      <c r="AW311" s="712"/>
      <c r="AX311" s="712"/>
      <c r="AY311" s="713"/>
      <c r="AZ311" s="713"/>
      <c r="BA311" s="713"/>
      <c r="BB311" s="713"/>
      <c r="BC311" s="713"/>
      <c r="BD311" s="713"/>
      <c r="BE311" s="713"/>
      <c r="BF311" s="714"/>
      <c r="BG311" s="715"/>
      <c r="BH311" s="716"/>
      <c r="BI311" s="716"/>
      <c r="BJ311" s="716"/>
      <c r="BK311" s="717"/>
    </row>
    <row r="312" spans="1:63" ht="30" customHeight="1">
      <c r="A312" s="690"/>
      <c r="B312" s="691"/>
      <c r="C312" s="909"/>
      <c r="D312" s="749"/>
      <c r="E312" s="693"/>
      <c r="F312" s="693"/>
      <c r="G312" s="735"/>
      <c r="H312" s="693"/>
      <c r="I312" s="769"/>
      <c r="J312" s="693"/>
      <c r="K312" s="696" t="s">
        <v>148</v>
      </c>
      <c r="L312" s="697" t="s">
        <v>485</v>
      </c>
      <c r="M312" s="698"/>
      <c r="N312" s="699"/>
      <c r="O312" s="700"/>
      <c r="P312" s="695"/>
      <c r="Q312" s="735"/>
      <c r="R312" s="693"/>
      <c r="S312" s="702" t="s">
        <v>149</v>
      </c>
      <c r="T312" s="703" t="s">
        <v>150</v>
      </c>
      <c r="U312" s="702">
        <v>15</v>
      </c>
      <c r="V312" s="704"/>
      <c r="W312" s="704"/>
      <c r="X312" s="705"/>
      <c r="Y312" s="704"/>
      <c r="Z312" s="704"/>
      <c r="AA312" s="704"/>
      <c r="AB312" s="740"/>
      <c r="AC312" s="786"/>
      <c r="AD312" s="786"/>
      <c r="AE312" s="786"/>
      <c r="AF312" s="769"/>
      <c r="AG312" s="712"/>
      <c r="AH312" s="760"/>
      <c r="AI312" s="761"/>
      <c r="AJ312" s="760"/>
      <c r="AK312" s="762"/>
      <c r="AL312" s="762"/>
      <c r="AM312" s="762"/>
      <c r="AN312" s="709"/>
      <c r="AO312" s="693"/>
      <c r="AP312" s="772"/>
      <c r="AQ312" s="764"/>
      <c r="AR312" s="764"/>
      <c r="AS312" s="765"/>
      <c r="AT312" s="766"/>
      <c r="AU312" s="712"/>
      <c r="AV312" s="712"/>
      <c r="AW312" s="712"/>
      <c r="AX312" s="712"/>
      <c r="AY312" s="713"/>
      <c r="AZ312" s="713"/>
      <c r="BA312" s="713"/>
      <c r="BB312" s="713"/>
      <c r="BC312" s="713"/>
      <c r="BD312" s="713"/>
      <c r="BE312" s="713"/>
      <c r="BF312" s="714"/>
      <c r="BG312" s="715"/>
      <c r="BH312" s="716"/>
      <c r="BI312" s="716"/>
      <c r="BJ312" s="716"/>
      <c r="BK312" s="717"/>
    </row>
    <row r="313" spans="1:63" ht="30" customHeight="1">
      <c r="A313" s="690"/>
      <c r="B313" s="691"/>
      <c r="C313" s="909"/>
      <c r="D313" s="749"/>
      <c r="E313" s="693"/>
      <c r="F313" s="693"/>
      <c r="G313" s="735"/>
      <c r="H313" s="693"/>
      <c r="I313" s="769"/>
      <c r="J313" s="693"/>
      <c r="K313" s="696" t="s">
        <v>151</v>
      </c>
      <c r="L313" s="697" t="s">
        <v>485</v>
      </c>
      <c r="M313" s="698"/>
      <c r="N313" s="699"/>
      <c r="O313" s="700"/>
      <c r="P313" s="695"/>
      <c r="Q313" s="735"/>
      <c r="R313" s="693"/>
      <c r="S313" s="702" t="s">
        <v>153</v>
      </c>
      <c r="T313" s="703" t="s">
        <v>154</v>
      </c>
      <c r="U313" s="702">
        <v>15</v>
      </c>
      <c r="V313" s="704"/>
      <c r="W313" s="704"/>
      <c r="X313" s="705"/>
      <c r="Y313" s="704"/>
      <c r="Z313" s="704"/>
      <c r="AA313" s="704"/>
      <c r="AB313" s="740"/>
      <c r="AC313" s="786"/>
      <c r="AD313" s="786"/>
      <c r="AE313" s="786"/>
      <c r="AF313" s="769"/>
      <c r="AG313" s="712"/>
      <c r="AH313" s="760"/>
      <c r="AI313" s="761"/>
      <c r="AJ313" s="760"/>
      <c r="AK313" s="762"/>
      <c r="AL313" s="762"/>
      <c r="AM313" s="762"/>
      <c r="AN313" s="709"/>
      <c r="AO313" s="693"/>
      <c r="AP313" s="772"/>
      <c r="AQ313" s="764"/>
      <c r="AR313" s="764"/>
      <c r="AS313" s="765"/>
      <c r="AT313" s="766"/>
      <c r="AU313" s="712"/>
      <c r="AV313" s="712"/>
      <c r="AW313" s="712"/>
      <c r="AX313" s="712"/>
      <c r="AY313" s="713"/>
      <c r="AZ313" s="713"/>
      <c r="BA313" s="713"/>
      <c r="BB313" s="713"/>
      <c r="BC313" s="713"/>
      <c r="BD313" s="713"/>
      <c r="BE313" s="713"/>
      <c r="BF313" s="714"/>
      <c r="BG313" s="715"/>
      <c r="BH313" s="716"/>
      <c r="BI313" s="716"/>
      <c r="BJ313" s="716"/>
      <c r="BK313" s="717"/>
    </row>
    <row r="314" spans="1:63" ht="30" customHeight="1">
      <c r="A314" s="690"/>
      <c r="B314" s="691"/>
      <c r="C314" s="909"/>
      <c r="D314" s="749"/>
      <c r="E314" s="693"/>
      <c r="F314" s="693"/>
      <c r="G314" s="735"/>
      <c r="H314" s="693"/>
      <c r="I314" s="769"/>
      <c r="J314" s="693"/>
      <c r="K314" s="696" t="s">
        <v>155</v>
      </c>
      <c r="L314" s="697" t="s">
        <v>485</v>
      </c>
      <c r="M314" s="698"/>
      <c r="N314" s="699"/>
      <c r="O314" s="700"/>
      <c r="P314" s="695"/>
      <c r="Q314" s="735"/>
      <c r="R314" s="693"/>
      <c r="S314" s="702" t="s">
        <v>156</v>
      </c>
      <c r="T314" s="703" t="s">
        <v>157</v>
      </c>
      <c r="U314" s="702">
        <v>15</v>
      </c>
      <c r="V314" s="704"/>
      <c r="W314" s="704"/>
      <c r="X314" s="705"/>
      <c r="Y314" s="704"/>
      <c r="Z314" s="704"/>
      <c r="AA314" s="704"/>
      <c r="AB314" s="740"/>
      <c r="AC314" s="786"/>
      <c r="AD314" s="786"/>
      <c r="AE314" s="786"/>
      <c r="AF314" s="769"/>
      <c r="AG314" s="712"/>
      <c r="AH314" s="760"/>
      <c r="AI314" s="761"/>
      <c r="AJ314" s="760"/>
      <c r="AK314" s="762"/>
      <c r="AL314" s="762"/>
      <c r="AM314" s="762"/>
      <c r="AN314" s="709"/>
      <c r="AO314" s="693"/>
      <c r="AP314" s="772"/>
      <c r="AQ314" s="764"/>
      <c r="AR314" s="764"/>
      <c r="AS314" s="765"/>
      <c r="AT314" s="766"/>
      <c r="AU314" s="712"/>
      <c r="AV314" s="712"/>
      <c r="AW314" s="712"/>
      <c r="AX314" s="712"/>
      <c r="AY314" s="713"/>
      <c r="AZ314" s="713"/>
      <c r="BA314" s="713"/>
      <c r="BB314" s="713"/>
      <c r="BC314" s="713"/>
      <c r="BD314" s="713"/>
      <c r="BE314" s="713"/>
      <c r="BF314" s="714"/>
      <c r="BG314" s="715"/>
      <c r="BH314" s="716"/>
      <c r="BI314" s="716"/>
      <c r="BJ314" s="716"/>
      <c r="BK314" s="717"/>
    </row>
    <row r="315" spans="1:63" ht="30" customHeight="1">
      <c r="A315" s="690"/>
      <c r="B315" s="691"/>
      <c r="C315" s="909"/>
      <c r="D315" s="749"/>
      <c r="E315" s="693"/>
      <c r="F315" s="693"/>
      <c r="G315" s="735"/>
      <c r="H315" s="693"/>
      <c r="I315" s="769"/>
      <c r="J315" s="693"/>
      <c r="K315" s="696" t="s">
        <v>158</v>
      </c>
      <c r="L315" s="697" t="s">
        <v>485</v>
      </c>
      <c r="M315" s="698"/>
      <c r="N315" s="699"/>
      <c r="O315" s="700"/>
      <c r="P315" s="695"/>
      <c r="Q315" s="735"/>
      <c r="R315" s="693"/>
      <c r="S315" s="702" t="s">
        <v>159</v>
      </c>
      <c r="T315" s="703" t="s">
        <v>160</v>
      </c>
      <c r="U315" s="702">
        <v>15</v>
      </c>
      <c r="V315" s="704"/>
      <c r="W315" s="704"/>
      <c r="X315" s="705"/>
      <c r="Y315" s="704"/>
      <c r="Z315" s="704"/>
      <c r="AA315" s="704"/>
      <c r="AB315" s="740"/>
      <c r="AC315" s="786"/>
      <c r="AD315" s="786"/>
      <c r="AE315" s="786"/>
      <c r="AF315" s="769"/>
      <c r="AG315" s="712"/>
      <c r="AH315" s="760"/>
      <c r="AI315" s="761"/>
      <c r="AJ315" s="760"/>
      <c r="AK315" s="762"/>
      <c r="AL315" s="762"/>
      <c r="AM315" s="762"/>
      <c r="AN315" s="709"/>
      <c r="AO315" s="693"/>
      <c r="AP315" s="772"/>
      <c r="AQ315" s="764"/>
      <c r="AR315" s="764"/>
      <c r="AS315" s="765"/>
      <c r="AT315" s="766"/>
      <c r="AU315" s="712"/>
      <c r="AV315" s="712"/>
      <c r="AW315" s="712"/>
      <c r="AX315" s="712"/>
      <c r="AY315" s="713"/>
      <c r="AZ315" s="713"/>
      <c r="BA315" s="713"/>
      <c r="BB315" s="713"/>
      <c r="BC315" s="713"/>
      <c r="BD315" s="713"/>
      <c r="BE315" s="713"/>
      <c r="BF315" s="714"/>
      <c r="BG315" s="715"/>
      <c r="BH315" s="716"/>
      <c r="BI315" s="716"/>
      <c r="BJ315" s="716"/>
      <c r="BK315" s="717"/>
    </row>
    <row r="316" spans="1:63" ht="30" customHeight="1">
      <c r="A316" s="690"/>
      <c r="B316" s="691"/>
      <c r="C316" s="909"/>
      <c r="D316" s="749"/>
      <c r="E316" s="693"/>
      <c r="F316" s="693"/>
      <c r="G316" s="735"/>
      <c r="H316" s="693"/>
      <c r="I316" s="769"/>
      <c r="J316" s="693"/>
      <c r="K316" s="696" t="s">
        <v>161</v>
      </c>
      <c r="L316" s="697" t="s">
        <v>475</v>
      </c>
      <c r="M316" s="698"/>
      <c r="N316" s="699"/>
      <c r="O316" s="700"/>
      <c r="P316" s="695"/>
      <c r="Q316" s="735"/>
      <c r="R316" s="693"/>
      <c r="S316" s="702" t="s">
        <v>162</v>
      </c>
      <c r="T316" s="703" t="s">
        <v>163</v>
      </c>
      <c r="U316" s="702">
        <v>10</v>
      </c>
      <c r="V316" s="704"/>
      <c r="W316" s="704"/>
      <c r="X316" s="705"/>
      <c r="Y316" s="704"/>
      <c r="Z316" s="704"/>
      <c r="AA316" s="704"/>
      <c r="AB316" s="740"/>
      <c r="AC316" s="786"/>
      <c r="AD316" s="786"/>
      <c r="AE316" s="786"/>
      <c r="AF316" s="769"/>
      <c r="AG316" s="712"/>
      <c r="AH316" s="760"/>
      <c r="AI316" s="761"/>
      <c r="AJ316" s="760"/>
      <c r="AK316" s="762"/>
      <c r="AL316" s="762"/>
      <c r="AM316" s="762"/>
      <c r="AN316" s="709"/>
      <c r="AO316" s="693"/>
      <c r="AP316" s="772"/>
      <c r="AQ316" s="764"/>
      <c r="AR316" s="764"/>
      <c r="AS316" s="765"/>
      <c r="AT316" s="766"/>
      <c r="AU316" s="712"/>
      <c r="AV316" s="712"/>
      <c r="AW316" s="712"/>
      <c r="AX316" s="712"/>
      <c r="AY316" s="713"/>
      <c r="AZ316" s="713"/>
      <c r="BA316" s="713"/>
      <c r="BB316" s="713"/>
      <c r="BC316" s="713"/>
      <c r="BD316" s="713"/>
      <c r="BE316" s="713"/>
      <c r="BF316" s="714"/>
      <c r="BG316" s="715"/>
      <c r="BH316" s="716"/>
      <c r="BI316" s="716"/>
      <c r="BJ316" s="716"/>
      <c r="BK316" s="717"/>
    </row>
    <row r="317" spans="1:63" ht="38.25" customHeight="1">
      <c r="A317" s="690"/>
      <c r="B317" s="691"/>
      <c r="C317" s="909"/>
      <c r="D317" s="749"/>
      <c r="E317" s="693"/>
      <c r="F317" s="693"/>
      <c r="G317" s="735"/>
      <c r="H317" s="693"/>
      <c r="I317" s="769"/>
      <c r="J317" s="693"/>
      <c r="K317" s="696" t="s">
        <v>164</v>
      </c>
      <c r="L317" s="697" t="s">
        <v>485</v>
      </c>
      <c r="M317" s="698"/>
      <c r="N317" s="699"/>
      <c r="O317" s="700"/>
      <c r="P317" s="695"/>
      <c r="Q317" s="735"/>
      <c r="R317" s="693"/>
      <c r="S317" s="704"/>
      <c r="T317" s="705"/>
      <c r="U317" s="704"/>
      <c r="V317" s="704"/>
      <c r="W317" s="704"/>
      <c r="X317" s="705"/>
      <c r="Y317" s="704"/>
      <c r="Z317" s="704"/>
      <c r="AA317" s="704"/>
      <c r="AB317" s="740"/>
      <c r="AC317" s="786"/>
      <c r="AD317" s="786"/>
      <c r="AE317" s="786"/>
      <c r="AF317" s="769"/>
      <c r="AG317" s="712"/>
      <c r="AH317" s="760"/>
      <c r="AI317" s="761"/>
      <c r="AJ317" s="760"/>
      <c r="AK317" s="762"/>
      <c r="AL317" s="762"/>
      <c r="AM317" s="762"/>
      <c r="AN317" s="709"/>
      <c r="AO317" s="693"/>
      <c r="AP317" s="772"/>
      <c r="AQ317" s="764"/>
      <c r="AR317" s="764"/>
      <c r="AS317" s="765"/>
      <c r="AT317" s="766"/>
      <c r="AU317" s="712"/>
      <c r="AV317" s="712"/>
      <c r="AW317" s="712"/>
      <c r="AX317" s="712"/>
      <c r="AY317" s="660"/>
      <c r="AZ317" s="660"/>
      <c r="BA317" s="660"/>
      <c r="BB317" s="660"/>
      <c r="BC317" s="660"/>
      <c r="BD317" s="660"/>
      <c r="BE317" s="660"/>
      <c r="BF317" s="722"/>
      <c r="BG317" s="723"/>
      <c r="BH317" s="724"/>
      <c r="BI317" s="724"/>
      <c r="BJ317" s="724"/>
      <c r="BK317" s="725"/>
    </row>
    <row r="318" spans="1:63" ht="45" customHeight="1">
      <c r="A318" s="690"/>
      <c r="B318" s="691"/>
      <c r="C318" s="910"/>
      <c r="D318" s="751"/>
      <c r="E318" s="693"/>
      <c r="F318" s="693"/>
      <c r="G318" s="735"/>
      <c r="H318" s="693"/>
      <c r="I318" s="769"/>
      <c r="J318" s="693"/>
      <c r="K318" s="696" t="s">
        <v>165</v>
      </c>
      <c r="L318" s="697" t="s">
        <v>485</v>
      </c>
      <c r="M318" s="698"/>
      <c r="N318" s="699"/>
      <c r="O318" s="700"/>
      <c r="P318" s="695"/>
      <c r="Q318" s="735"/>
      <c r="R318" s="693"/>
      <c r="S318" s="704"/>
      <c r="T318" s="705"/>
      <c r="U318" s="704"/>
      <c r="V318" s="704"/>
      <c r="W318" s="704"/>
      <c r="X318" s="705"/>
      <c r="Y318" s="704"/>
      <c r="Z318" s="704"/>
      <c r="AA318" s="704"/>
      <c r="AB318" s="740"/>
      <c r="AC318" s="786"/>
      <c r="AD318" s="786"/>
      <c r="AE318" s="786"/>
      <c r="AF318" s="769"/>
      <c r="AG318" s="712"/>
      <c r="AH318" s="760"/>
      <c r="AI318" s="761"/>
      <c r="AJ318" s="760"/>
      <c r="AK318" s="762"/>
      <c r="AL318" s="762"/>
      <c r="AM318" s="762"/>
      <c r="AN318" s="709"/>
      <c r="AO318" s="693"/>
      <c r="AP318" s="772"/>
      <c r="AQ318" s="764"/>
      <c r="AR318" s="764"/>
      <c r="AS318" s="765"/>
      <c r="AT318" s="766"/>
      <c r="AU318" s="712"/>
      <c r="AV318" s="712"/>
      <c r="AW318" s="712"/>
      <c r="AX318" s="712"/>
      <c r="AY318" s="690"/>
      <c r="AZ318" s="690"/>
      <c r="BA318" s="690"/>
      <c r="BB318" s="690"/>
      <c r="BC318" s="690"/>
      <c r="BD318" s="690"/>
      <c r="BE318" s="690"/>
      <c r="BF318" s="728"/>
      <c r="BG318" s="729"/>
      <c r="BH318" s="730"/>
      <c r="BI318" s="730"/>
      <c r="BJ318" s="730"/>
      <c r="BK318" s="731"/>
    </row>
    <row r="319" spans="1:63" ht="45" customHeight="1">
      <c r="A319" s="690"/>
      <c r="B319" s="691"/>
      <c r="C319" s="743" t="s">
        <v>766</v>
      </c>
      <c r="D319" s="743" t="s">
        <v>767</v>
      </c>
      <c r="E319" s="693"/>
      <c r="F319" s="693"/>
      <c r="G319" s="735"/>
      <c r="H319" s="693"/>
      <c r="I319" s="769"/>
      <c r="J319" s="693"/>
      <c r="K319" s="696" t="s">
        <v>166</v>
      </c>
      <c r="L319" s="697" t="s">
        <v>475</v>
      </c>
      <c r="M319" s="698"/>
      <c r="N319" s="699"/>
      <c r="O319" s="700"/>
      <c r="P319" s="695"/>
      <c r="Q319" s="735"/>
      <c r="R319" s="693"/>
      <c r="S319" s="704"/>
      <c r="T319" s="705"/>
      <c r="U319" s="704"/>
      <c r="V319" s="704"/>
      <c r="W319" s="704"/>
      <c r="X319" s="705"/>
      <c r="Y319" s="704"/>
      <c r="Z319" s="704"/>
      <c r="AA319" s="704"/>
      <c r="AB319" s="740"/>
      <c r="AC319" s="786"/>
      <c r="AD319" s="786"/>
      <c r="AE319" s="786"/>
      <c r="AF319" s="769"/>
      <c r="AG319" s="712"/>
      <c r="AH319" s="760"/>
      <c r="AI319" s="761"/>
      <c r="AJ319" s="760"/>
      <c r="AK319" s="762"/>
      <c r="AL319" s="762"/>
      <c r="AM319" s="762"/>
      <c r="AN319" s="709"/>
      <c r="AO319" s="693"/>
      <c r="AP319" s="772"/>
      <c r="AQ319" s="764"/>
      <c r="AR319" s="764"/>
      <c r="AS319" s="765"/>
      <c r="AT319" s="766"/>
      <c r="AU319" s="712"/>
      <c r="AV319" s="712"/>
      <c r="AW319" s="712"/>
      <c r="AX319" s="712"/>
      <c r="AY319" s="690"/>
      <c r="AZ319" s="690"/>
      <c r="BA319" s="690"/>
      <c r="BB319" s="690"/>
      <c r="BC319" s="690"/>
      <c r="BD319" s="690"/>
      <c r="BE319" s="690"/>
      <c r="BF319" s="728"/>
      <c r="BG319" s="729"/>
      <c r="BH319" s="730"/>
      <c r="BI319" s="730"/>
      <c r="BJ319" s="730"/>
      <c r="BK319" s="731"/>
    </row>
    <row r="320" spans="1:63" ht="45" customHeight="1">
      <c r="A320" s="690"/>
      <c r="B320" s="691"/>
      <c r="C320" s="749"/>
      <c r="D320" s="749"/>
      <c r="E320" s="693"/>
      <c r="F320" s="693"/>
      <c r="G320" s="735"/>
      <c r="H320" s="693"/>
      <c r="I320" s="769"/>
      <c r="J320" s="693"/>
      <c r="K320" s="696" t="s">
        <v>167</v>
      </c>
      <c r="L320" s="697" t="s">
        <v>475</v>
      </c>
      <c r="M320" s="698"/>
      <c r="N320" s="699"/>
      <c r="O320" s="700"/>
      <c r="P320" s="695"/>
      <c r="Q320" s="735"/>
      <c r="R320" s="693"/>
      <c r="S320" s="704"/>
      <c r="T320" s="705"/>
      <c r="U320" s="704"/>
      <c r="V320" s="704"/>
      <c r="W320" s="704"/>
      <c r="X320" s="705"/>
      <c r="Y320" s="704"/>
      <c r="Z320" s="704"/>
      <c r="AA320" s="704"/>
      <c r="AB320" s="672"/>
      <c r="AC320" s="788"/>
      <c r="AD320" s="788"/>
      <c r="AE320" s="788"/>
      <c r="AF320" s="663"/>
      <c r="AG320" s="673"/>
      <c r="AH320" s="760"/>
      <c r="AI320" s="761"/>
      <c r="AJ320" s="760"/>
      <c r="AK320" s="762"/>
      <c r="AL320" s="762"/>
      <c r="AM320" s="762"/>
      <c r="AN320" s="709"/>
      <c r="AO320" s="693"/>
      <c r="AP320" s="777"/>
      <c r="AQ320" s="764"/>
      <c r="AR320" s="764"/>
      <c r="AS320" s="765"/>
      <c r="AT320" s="766"/>
      <c r="AU320" s="673"/>
      <c r="AV320" s="673"/>
      <c r="AW320" s="673"/>
      <c r="AX320" s="673"/>
      <c r="AY320" s="690"/>
      <c r="AZ320" s="690"/>
      <c r="BA320" s="690"/>
      <c r="BB320" s="690"/>
      <c r="BC320" s="690"/>
      <c r="BD320" s="690"/>
      <c r="BE320" s="690"/>
      <c r="BF320" s="728"/>
      <c r="BG320" s="729"/>
      <c r="BH320" s="730"/>
      <c r="BI320" s="730"/>
      <c r="BJ320" s="730"/>
      <c r="BK320" s="731"/>
    </row>
    <row r="321" spans="1:63" ht="45" customHeight="1">
      <c r="A321" s="690"/>
      <c r="B321" s="691"/>
      <c r="C321" s="749"/>
      <c r="D321" s="749"/>
      <c r="E321" s="693"/>
      <c r="F321" s="693"/>
      <c r="G321" s="735" t="s">
        <v>768</v>
      </c>
      <c r="H321" s="693"/>
      <c r="I321" s="769"/>
      <c r="J321" s="693"/>
      <c r="K321" s="696" t="s">
        <v>168</v>
      </c>
      <c r="L321" s="697" t="s">
        <v>475</v>
      </c>
      <c r="M321" s="698"/>
      <c r="N321" s="699"/>
      <c r="O321" s="700"/>
      <c r="P321" s="695"/>
      <c r="Q321" s="735" t="s">
        <v>499</v>
      </c>
      <c r="R321" s="693"/>
      <c r="S321" s="702" t="s">
        <v>134</v>
      </c>
      <c r="T321" s="703"/>
      <c r="U321" s="702" t="s">
        <v>769</v>
      </c>
      <c r="V321" s="704"/>
      <c r="W321" s="704"/>
      <c r="X321" s="705"/>
      <c r="Y321" s="704"/>
      <c r="Z321" s="704"/>
      <c r="AA321" s="704"/>
      <c r="AB321" s="736"/>
      <c r="AC321" s="758"/>
      <c r="AD321" s="758"/>
      <c r="AE321" s="758"/>
      <c r="AF321" s="757"/>
      <c r="AG321" s="759"/>
      <c r="AH321" s="760"/>
      <c r="AI321" s="761"/>
      <c r="AJ321" s="760"/>
      <c r="AK321" s="762"/>
      <c r="AL321" s="762"/>
      <c r="AM321" s="762"/>
      <c r="AN321" s="709"/>
      <c r="AO321" s="693"/>
      <c r="AP321" s="779" t="s">
        <v>770</v>
      </c>
      <c r="AQ321" s="764"/>
      <c r="AR321" s="764"/>
      <c r="AS321" s="765"/>
      <c r="AT321" s="766" t="s">
        <v>771</v>
      </c>
      <c r="AU321" s="767"/>
      <c r="AV321" s="767"/>
      <c r="AW321" s="767"/>
      <c r="AX321" s="767"/>
      <c r="AY321" s="690"/>
      <c r="AZ321" s="690"/>
      <c r="BA321" s="690"/>
      <c r="BB321" s="690"/>
      <c r="BC321" s="690"/>
      <c r="BD321" s="690"/>
      <c r="BE321" s="690"/>
      <c r="BF321" s="728"/>
      <c r="BG321" s="729"/>
      <c r="BH321" s="730"/>
      <c r="BI321" s="730"/>
      <c r="BJ321" s="730"/>
      <c r="BK321" s="731"/>
    </row>
    <row r="322" spans="1:63" ht="45" customHeight="1">
      <c r="A322" s="690"/>
      <c r="B322" s="691"/>
      <c r="C322" s="749"/>
      <c r="D322" s="749"/>
      <c r="E322" s="693"/>
      <c r="F322" s="693"/>
      <c r="G322" s="735"/>
      <c r="H322" s="693"/>
      <c r="I322" s="769"/>
      <c r="J322" s="693"/>
      <c r="K322" s="739" t="s">
        <v>169</v>
      </c>
      <c r="L322" s="697" t="s">
        <v>485</v>
      </c>
      <c r="M322" s="698"/>
      <c r="N322" s="699"/>
      <c r="O322" s="700"/>
      <c r="P322" s="695"/>
      <c r="Q322" s="735"/>
      <c r="R322" s="693"/>
      <c r="S322" s="702" t="s">
        <v>146</v>
      </c>
      <c r="T322" s="703"/>
      <c r="U322" s="702" t="s">
        <v>769</v>
      </c>
      <c r="V322" s="704"/>
      <c r="W322" s="704"/>
      <c r="X322" s="705"/>
      <c r="Y322" s="704"/>
      <c r="Z322" s="704"/>
      <c r="AA322" s="704"/>
      <c r="AB322" s="740"/>
      <c r="AC322" s="770"/>
      <c r="AD322" s="770"/>
      <c r="AE322" s="770"/>
      <c r="AF322" s="769"/>
      <c r="AG322" s="771"/>
      <c r="AH322" s="760"/>
      <c r="AI322" s="761"/>
      <c r="AJ322" s="760"/>
      <c r="AK322" s="762"/>
      <c r="AL322" s="762"/>
      <c r="AM322" s="762"/>
      <c r="AN322" s="709"/>
      <c r="AO322" s="693"/>
      <c r="AP322" s="779"/>
      <c r="AQ322" s="764"/>
      <c r="AR322" s="764"/>
      <c r="AS322" s="765"/>
      <c r="AT322" s="766"/>
      <c r="AU322" s="712"/>
      <c r="AV322" s="712"/>
      <c r="AW322" s="712"/>
      <c r="AX322" s="712"/>
      <c r="AY322" s="690"/>
      <c r="AZ322" s="690"/>
      <c r="BA322" s="690"/>
      <c r="BB322" s="690"/>
      <c r="BC322" s="690"/>
      <c r="BD322" s="690"/>
      <c r="BE322" s="690"/>
      <c r="BF322" s="728"/>
      <c r="BG322" s="729"/>
      <c r="BH322" s="730"/>
      <c r="BI322" s="730"/>
      <c r="BJ322" s="730"/>
      <c r="BK322" s="731"/>
    </row>
    <row r="323" spans="1:63" ht="45" customHeight="1">
      <c r="A323" s="690"/>
      <c r="B323" s="691"/>
      <c r="C323" s="749"/>
      <c r="D323" s="749"/>
      <c r="E323" s="693"/>
      <c r="F323" s="693"/>
      <c r="G323" s="735"/>
      <c r="H323" s="693"/>
      <c r="I323" s="769"/>
      <c r="J323" s="693"/>
      <c r="K323" s="739" t="s">
        <v>170</v>
      </c>
      <c r="L323" s="697" t="s">
        <v>485</v>
      </c>
      <c r="M323" s="698"/>
      <c r="N323" s="699"/>
      <c r="O323" s="700"/>
      <c r="P323" s="695"/>
      <c r="Q323" s="735"/>
      <c r="R323" s="693"/>
      <c r="S323" s="702" t="s">
        <v>149</v>
      </c>
      <c r="T323" s="703"/>
      <c r="U323" s="702" t="s">
        <v>769</v>
      </c>
      <c r="V323" s="704"/>
      <c r="W323" s="704"/>
      <c r="X323" s="705"/>
      <c r="Y323" s="704"/>
      <c r="Z323" s="704"/>
      <c r="AA323" s="704"/>
      <c r="AB323" s="740"/>
      <c r="AC323" s="770"/>
      <c r="AD323" s="770"/>
      <c r="AE323" s="770"/>
      <c r="AF323" s="769"/>
      <c r="AG323" s="771"/>
      <c r="AH323" s="760"/>
      <c r="AI323" s="761"/>
      <c r="AJ323" s="760"/>
      <c r="AK323" s="762"/>
      <c r="AL323" s="762"/>
      <c r="AM323" s="762"/>
      <c r="AN323" s="709"/>
      <c r="AO323" s="693"/>
      <c r="AP323" s="779"/>
      <c r="AQ323" s="764"/>
      <c r="AR323" s="764"/>
      <c r="AS323" s="765"/>
      <c r="AT323" s="766"/>
      <c r="AU323" s="712"/>
      <c r="AV323" s="712"/>
      <c r="AW323" s="712"/>
      <c r="AX323" s="712"/>
      <c r="AY323" s="690"/>
      <c r="AZ323" s="690"/>
      <c r="BA323" s="690"/>
      <c r="BB323" s="690"/>
      <c r="BC323" s="690"/>
      <c r="BD323" s="690"/>
      <c r="BE323" s="690"/>
      <c r="BF323" s="728"/>
      <c r="BG323" s="729"/>
      <c r="BH323" s="730"/>
      <c r="BI323" s="730"/>
      <c r="BJ323" s="730"/>
      <c r="BK323" s="731"/>
    </row>
    <row r="324" spans="1:63" ht="45" customHeight="1">
      <c r="A324" s="690"/>
      <c r="B324" s="691"/>
      <c r="C324" s="749"/>
      <c r="D324" s="749"/>
      <c r="E324" s="693"/>
      <c r="F324" s="693"/>
      <c r="G324" s="735"/>
      <c r="H324" s="693"/>
      <c r="I324" s="769"/>
      <c r="J324" s="693"/>
      <c r="K324" s="739" t="s">
        <v>171</v>
      </c>
      <c r="L324" s="697" t="s">
        <v>485</v>
      </c>
      <c r="M324" s="698"/>
      <c r="N324" s="699"/>
      <c r="O324" s="700"/>
      <c r="P324" s="695"/>
      <c r="Q324" s="735"/>
      <c r="R324" s="693"/>
      <c r="S324" s="702" t="s">
        <v>153</v>
      </c>
      <c r="T324" s="703"/>
      <c r="U324" s="702" t="s">
        <v>769</v>
      </c>
      <c r="V324" s="704"/>
      <c r="W324" s="704"/>
      <c r="X324" s="705"/>
      <c r="Y324" s="704"/>
      <c r="Z324" s="704"/>
      <c r="AA324" s="704"/>
      <c r="AB324" s="740"/>
      <c r="AC324" s="770"/>
      <c r="AD324" s="770"/>
      <c r="AE324" s="770"/>
      <c r="AF324" s="769"/>
      <c r="AG324" s="771"/>
      <c r="AH324" s="760"/>
      <c r="AI324" s="761"/>
      <c r="AJ324" s="760"/>
      <c r="AK324" s="762"/>
      <c r="AL324" s="762"/>
      <c r="AM324" s="762"/>
      <c r="AN324" s="709"/>
      <c r="AO324" s="693"/>
      <c r="AP324" s="779"/>
      <c r="AQ324" s="764"/>
      <c r="AR324" s="764"/>
      <c r="AS324" s="765"/>
      <c r="AT324" s="766"/>
      <c r="AU324" s="712"/>
      <c r="AV324" s="712"/>
      <c r="AW324" s="712"/>
      <c r="AX324" s="712"/>
      <c r="AY324" s="690"/>
      <c r="AZ324" s="690"/>
      <c r="BA324" s="690"/>
      <c r="BB324" s="690"/>
      <c r="BC324" s="690"/>
      <c r="BD324" s="690"/>
      <c r="BE324" s="690"/>
      <c r="BF324" s="728"/>
      <c r="BG324" s="729"/>
      <c r="BH324" s="730"/>
      <c r="BI324" s="730"/>
      <c r="BJ324" s="730"/>
      <c r="BK324" s="731"/>
    </row>
    <row r="325" spans="1:63" ht="45" customHeight="1">
      <c r="A325" s="690"/>
      <c r="B325" s="691"/>
      <c r="C325" s="749"/>
      <c r="D325" s="749"/>
      <c r="E325" s="693"/>
      <c r="F325" s="693"/>
      <c r="G325" s="735"/>
      <c r="H325" s="693"/>
      <c r="I325" s="769"/>
      <c r="J325" s="693"/>
      <c r="K325" s="739" t="s">
        <v>172</v>
      </c>
      <c r="L325" s="697" t="s">
        <v>485</v>
      </c>
      <c r="M325" s="698"/>
      <c r="N325" s="699"/>
      <c r="O325" s="700"/>
      <c r="P325" s="695"/>
      <c r="Q325" s="735"/>
      <c r="R325" s="693"/>
      <c r="S325" s="702" t="s">
        <v>156</v>
      </c>
      <c r="T325" s="703"/>
      <c r="U325" s="702" t="s">
        <v>769</v>
      </c>
      <c r="V325" s="704"/>
      <c r="W325" s="704"/>
      <c r="X325" s="705"/>
      <c r="Y325" s="704"/>
      <c r="Z325" s="704"/>
      <c r="AA325" s="704"/>
      <c r="AB325" s="740"/>
      <c r="AC325" s="770"/>
      <c r="AD325" s="770"/>
      <c r="AE325" s="770"/>
      <c r="AF325" s="769"/>
      <c r="AG325" s="771"/>
      <c r="AH325" s="760"/>
      <c r="AI325" s="761"/>
      <c r="AJ325" s="760"/>
      <c r="AK325" s="762"/>
      <c r="AL325" s="762"/>
      <c r="AM325" s="762"/>
      <c r="AN325" s="709"/>
      <c r="AO325" s="693"/>
      <c r="AP325" s="779"/>
      <c r="AQ325" s="764"/>
      <c r="AR325" s="764"/>
      <c r="AS325" s="765"/>
      <c r="AT325" s="766"/>
      <c r="AU325" s="712"/>
      <c r="AV325" s="712"/>
      <c r="AW325" s="712"/>
      <c r="AX325" s="712"/>
      <c r="AY325" s="690"/>
      <c r="AZ325" s="690"/>
      <c r="BA325" s="690"/>
      <c r="BB325" s="690"/>
      <c r="BC325" s="690"/>
      <c r="BD325" s="690"/>
      <c r="BE325" s="690"/>
      <c r="BF325" s="728"/>
      <c r="BG325" s="729"/>
      <c r="BH325" s="730"/>
      <c r="BI325" s="730"/>
      <c r="BJ325" s="730"/>
      <c r="BK325" s="731"/>
    </row>
    <row r="326" spans="1:63" ht="45" customHeight="1">
      <c r="A326" s="690"/>
      <c r="B326" s="691"/>
      <c r="C326" s="749"/>
      <c r="D326" s="749"/>
      <c r="E326" s="693"/>
      <c r="F326" s="693"/>
      <c r="G326" s="735"/>
      <c r="H326" s="693"/>
      <c r="I326" s="769"/>
      <c r="J326" s="693"/>
      <c r="K326" s="739" t="s">
        <v>173</v>
      </c>
      <c r="L326" s="697" t="s">
        <v>485</v>
      </c>
      <c r="M326" s="698"/>
      <c r="N326" s="699"/>
      <c r="O326" s="700"/>
      <c r="P326" s="695"/>
      <c r="Q326" s="735"/>
      <c r="R326" s="693"/>
      <c r="S326" s="702" t="s">
        <v>159</v>
      </c>
      <c r="T326" s="703"/>
      <c r="U326" s="702" t="s">
        <v>769</v>
      </c>
      <c r="V326" s="704"/>
      <c r="W326" s="704"/>
      <c r="X326" s="705"/>
      <c r="Y326" s="704"/>
      <c r="Z326" s="704"/>
      <c r="AA326" s="704"/>
      <c r="AB326" s="740"/>
      <c r="AC326" s="770"/>
      <c r="AD326" s="770"/>
      <c r="AE326" s="770"/>
      <c r="AF326" s="769"/>
      <c r="AG326" s="771"/>
      <c r="AH326" s="760"/>
      <c r="AI326" s="761"/>
      <c r="AJ326" s="760"/>
      <c r="AK326" s="762"/>
      <c r="AL326" s="762"/>
      <c r="AM326" s="762"/>
      <c r="AN326" s="709"/>
      <c r="AO326" s="693"/>
      <c r="AP326" s="779"/>
      <c r="AQ326" s="764"/>
      <c r="AR326" s="764"/>
      <c r="AS326" s="765"/>
      <c r="AT326" s="766"/>
      <c r="AU326" s="712"/>
      <c r="AV326" s="712"/>
      <c r="AW326" s="712"/>
      <c r="AX326" s="712"/>
      <c r="AY326" s="690"/>
      <c r="AZ326" s="690"/>
      <c r="BA326" s="690"/>
      <c r="BB326" s="690"/>
      <c r="BC326" s="690"/>
      <c r="BD326" s="690"/>
      <c r="BE326" s="690"/>
      <c r="BF326" s="728"/>
      <c r="BG326" s="729"/>
      <c r="BH326" s="730"/>
      <c r="BI326" s="730"/>
      <c r="BJ326" s="730"/>
      <c r="BK326" s="731"/>
    </row>
    <row r="327" spans="1:63" ht="45" customHeight="1">
      <c r="A327" s="690"/>
      <c r="B327" s="691"/>
      <c r="C327" s="749"/>
      <c r="D327" s="749"/>
      <c r="E327" s="693"/>
      <c r="F327" s="693"/>
      <c r="G327" s="735"/>
      <c r="H327" s="693"/>
      <c r="I327" s="769"/>
      <c r="J327" s="693"/>
      <c r="K327" s="739" t="s">
        <v>174</v>
      </c>
      <c r="L327" s="697" t="s">
        <v>485</v>
      </c>
      <c r="M327" s="698"/>
      <c r="N327" s="699"/>
      <c r="O327" s="700"/>
      <c r="P327" s="695"/>
      <c r="Q327" s="735"/>
      <c r="R327" s="693"/>
      <c r="S327" s="702" t="s">
        <v>162</v>
      </c>
      <c r="T327" s="703"/>
      <c r="U327" s="702" t="s">
        <v>769</v>
      </c>
      <c r="V327" s="704"/>
      <c r="W327" s="704"/>
      <c r="X327" s="705"/>
      <c r="Y327" s="704"/>
      <c r="Z327" s="704"/>
      <c r="AA327" s="704"/>
      <c r="AB327" s="740"/>
      <c r="AC327" s="770"/>
      <c r="AD327" s="770"/>
      <c r="AE327" s="770"/>
      <c r="AF327" s="769"/>
      <c r="AG327" s="771"/>
      <c r="AH327" s="760"/>
      <c r="AI327" s="761"/>
      <c r="AJ327" s="760"/>
      <c r="AK327" s="762"/>
      <c r="AL327" s="762"/>
      <c r="AM327" s="762"/>
      <c r="AN327" s="709"/>
      <c r="AO327" s="693"/>
      <c r="AP327" s="779"/>
      <c r="AQ327" s="764"/>
      <c r="AR327" s="764"/>
      <c r="AS327" s="765"/>
      <c r="AT327" s="766"/>
      <c r="AU327" s="712"/>
      <c r="AV327" s="712"/>
      <c r="AW327" s="712"/>
      <c r="AX327" s="712"/>
      <c r="AY327" s="690"/>
      <c r="AZ327" s="690"/>
      <c r="BA327" s="690"/>
      <c r="BB327" s="690"/>
      <c r="BC327" s="690"/>
      <c r="BD327" s="690"/>
      <c r="BE327" s="690"/>
      <c r="BF327" s="728"/>
      <c r="BG327" s="729"/>
      <c r="BH327" s="730"/>
      <c r="BI327" s="730"/>
      <c r="BJ327" s="730"/>
      <c r="BK327" s="731"/>
    </row>
    <row r="328" spans="1:63" ht="45" customHeight="1" thickBot="1">
      <c r="A328" s="690"/>
      <c r="B328" s="691"/>
      <c r="C328" s="755"/>
      <c r="D328" s="755"/>
      <c r="E328" s="693"/>
      <c r="F328" s="693"/>
      <c r="G328" s="735"/>
      <c r="H328" s="693"/>
      <c r="I328" s="663"/>
      <c r="J328" s="693"/>
      <c r="K328" s="739" t="s">
        <v>175</v>
      </c>
      <c r="L328" s="697" t="s">
        <v>485</v>
      </c>
      <c r="M328" s="698"/>
      <c r="N328" s="699"/>
      <c r="O328" s="700"/>
      <c r="P328" s="695"/>
      <c r="Q328" s="735"/>
      <c r="R328" s="693"/>
      <c r="S328" s="702"/>
      <c r="T328" s="703"/>
      <c r="U328" s="702"/>
      <c r="V328" s="704"/>
      <c r="W328" s="704"/>
      <c r="X328" s="705"/>
      <c r="Y328" s="704"/>
      <c r="Z328" s="704"/>
      <c r="AA328" s="704"/>
      <c r="AB328" s="672"/>
      <c r="AC328" s="775"/>
      <c r="AD328" s="775"/>
      <c r="AE328" s="775"/>
      <c r="AF328" s="663"/>
      <c r="AG328" s="776"/>
      <c r="AH328" s="760"/>
      <c r="AI328" s="761"/>
      <c r="AJ328" s="760"/>
      <c r="AK328" s="762"/>
      <c r="AL328" s="762"/>
      <c r="AM328" s="762"/>
      <c r="AN328" s="709"/>
      <c r="AO328" s="693"/>
      <c r="AP328" s="779"/>
      <c r="AQ328" s="764"/>
      <c r="AR328" s="764"/>
      <c r="AS328" s="765"/>
      <c r="AT328" s="766"/>
      <c r="AU328" s="789"/>
      <c r="AV328" s="789"/>
      <c r="AW328" s="789"/>
      <c r="AX328" s="789"/>
      <c r="AY328" s="690"/>
      <c r="AZ328" s="690"/>
      <c r="BA328" s="690"/>
      <c r="BB328" s="690"/>
      <c r="BC328" s="690"/>
      <c r="BD328" s="690"/>
      <c r="BE328" s="690"/>
      <c r="BF328" s="728"/>
      <c r="BG328" s="729"/>
      <c r="BH328" s="730"/>
      <c r="BI328" s="730"/>
      <c r="BJ328" s="730"/>
      <c r="BK328" s="731"/>
    </row>
    <row r="329" spans="1:63" s="914" customFormat="1" ht="46.5" customHeight="1">
      <c r="A329" s="690">
        <v>18</v>
      </c>
      <c r="B329" s="691" t="s">
        <v>772</v>
      </c>
      <c r="C329" s="743" t="s">
        <v>773</v>
      </c>
      <c r="D329" s="743" t="s">
        <v>774</v>
      </c>
      <c r="E329" s="695" t="s">
        <v>775</v>
      </c>
      <c r="F329" s="695" t="s">
        <v>126</v>
      </c>
      <c r="G329" s="701" t="s">
        <v>776</v>
      </c>
      <c r="H329" s="695" t="s">
        <v>777</v>
      </c>
      <c r="I329" s="540" t="s">
        <v>474</v>
      </c>
      <c r="J329" s="695" t="s">
        <v>129</v>
      </c>
      <c r="K329" s="911" t="s">
        <v>130</v>
      </c>
      <c r="L329" s="697" t="s">
        <v>475</v>
      </c>
      <c r="M329" s="912">
        <f>COUNTIF(L329:L347,"Si")</f>
        <v>16</v>
      </c>
      <c r="N329" s="913" t="str">
        <f>+IF(AND(M329&lt;6,M329&gt;0),"Moderado",IF(AND(M329&lt;12,M329&gt;5),"Mayor",IF(AND(M329&lt;20,M329&gt;11),"Catastrófico","Responda las Preguntas de Impacto")))</f>
        <v>Catastrófico</v>
      </c>
      <c r="O329" s="708" t="str">
        <f>IF(AND(EXACT(J329,"Rara vez"),(EXACT(N329,"Moderado"))),"Moderado",IF(AND(EXACT(J329,"Rara vez"),(EXACT(N329,"Mayor"))),"Alto",IF(AND(EXACT(J329,"Rara vez"),(EXACT(N329,"Catastrófico"))),"Extremo",IF(AND(EXACT(J329,"Improbable"),(EXACT(N329,"Moderado"))),"Moderado",IF(AND(EXACT(J329,"Improbable"),(EXACT(N329,"Mayor"))),"Alto",IF(AND(EXACT(J329,"Improbable"),(EXACT(N329,"Catastrófico"))),"Extremo",IF(AND(EXACT(J329,"Posible"),(EXACT(N329,"Moderado"))),"Alto",IF(AND(EXACT(J329,"Posible"),(EXACT(N329,"Mayor"))),"Extremo",IF(AND(EXACT(J329,"Posible"),(EXACT(N329,"Catastrófico"))),"Extremo",IF(AND(EXACT(J329,"Probable"),(EXACT(N329,"Moderado"))),"Alto",IF(AND(EXACT(J329,"Probable"),(EXACT(N329,"Mayor"))),"Extremo",IF(AND(EXACT(J329,"Probable"),(EXACT(N329,"Catastrófico"))),"Extremo",IF(AND(EXACT(J329,"Casi Seguro"),(EXACT(N329,"Moderado"))),"Extremo",IF(AND(EXACT(J329,"Casi Seguro"),(EXACT(N329,"Mayor"))),"Extremo",IF(AND(EXACT(J329,"Casi Seguro"),(EXACT(N329,"Catastrófico"))),"Extremo","")))))))))))))))</f>
        <v>Extremo</v>
      </c>
      <c r="P329" s="695" t="s">
        <v>476</v>
      </c>
      <c r="Q329" s="701" t="s">
        <v>778</v>
      </c>
      <c r="R329" s="693" t="s">
        <v>133</v>
      </c>
      <c r="S329" s="744" t="s">
        <v>134</v>
      </c>
      <c r="T329" s="745" t="s">
        <v>135</v>
      </c>
      <c r="U329" s="744">
        <f>+IFERROR(VLOOKUP(T329,[19]DATOS!$E$2:$F$17,2,FALSE),"")</f>
        <v>15</v>
      </c>
      <c r="V329" s="746">
        <f>SUM(U329:U335)</f>
        <v>100</v>
      </c>
      <c r="W329" s="746" t="str">
        <f>+IF(AND(V329&lt;=100,V329&gt;=96),"Fuerte",IF(AND(V329&lt;=95,V329&gt;=86),"Moderado",IF(AND(V329&lt;=85,M329&gt;=0),"Débil"," ")))</f>
        <v>Fuerte</v>
      </c>
      <c r="X329" s="690" t="s">
        <v>136</v>
      </c>
      <c r="Y329" s="746" t="str">
        <f>IF(AND(EXACT(W329,"Fuerte"),(EXACT(X329,"Fuerte"))),"Fuerte",IF(AND(EXACT(W329,"Fuerte"),(EXACT(X329,"Moderado"))),"Moderado",IF(AND(EXACT(W329,"Fuerte"),(EXACT(X329,"Débil"))),"Débil",IF(AND(EXACT(W329,"Moderado"),(EXACT(X329,"Fuerte"))),"Moderado",IF(AND(EXACT(W329,"Moderado"),(EXACT(X329,"Moderado"))),"Moderado",IF(AND(EXACT(W329,"Moderado"),(EXACT(X329,"Débil"))),"Débil",IF(AND(EXACT(W329,"Débil"),(EXACT(X329,"Fuerte"))),"Débil",IF(AND(EXACT(W329,"Débil"),(EXACT(X329,"Moderado"))),"Débil",IF(AND(EXACT(W329,"Débil"),(EXACT(X329,"Débil"))),"Débil",)))))))))</f>
        <v>Fuerte</v>
      </c>
      <c r="Z329" s="746">
        <f>IF(Y329="Fuerte",100,IF(Y329="Moderado",50,IF(Y329="Débil",0)))</f>
        <v>100</v>
      </c>
      <c r="AA329" s="746">
        <f>AVERAGE(Z329:Z347)</f>
        <v>100</v>
      </c>
      <c r="AB329" s="737" t="s">
        <v>49</v>
      </c>
      <c r="AC329" s="747">
        <v>0.33</v>
      </c>
      <c r="AD329" s="747">
        <v>0.33</v>
      </c>
      <c r="AE329" s="747">
        <v>0.34</v>
      </c>
      <c r="AF329" s="540" t="s">
        <v>779</v>
      </c>
      <c r="AG329" s="528" t="s">
        <v>780</v>
      </c>
      <c r="AH329" s="706" t="s">
        <v>136</v>
      </c>
      <c r="AI329" s="707" t="s">
        <v>140</v>
      </c>
      <c r="AJ329" s="706" t="s">
        <v>141</v>
      </c>
      <c r="AK329" s="708" t="str">
        <f>IF(AND(OR(AJ329="Directamente",AJ329="Indirectamente",AJ329="No Disminuye"),(AH329="Fuerte"),(AI329="Directamente"),(OR(J329="Rara vez",J329="Improbable",J329="Posible"))),"Rara vez",IF(AND(OR(AJ329="Directamente",AJ329="Indirectamente",AJ329="No Disminuye"),(AH329="Fuerte"),(AI329="Directamente"),(J329="Probable")),"Improbable",IF(AND(OR(AJ329="Directamente",AJ329="Indirectamente",AJ329="No Disminuye"),(AH329="Fuerte"),(AI329="Directamente"),(J329="Casi Seguro")),"Posible",IF(AND(AJ329="Directamente",AI329="No disminuye",AH329="Fuerte"),J329,IF(AND(OR(AJ329="Directamente",AJ329="Indirectamente",AJ329="No Disminuye"),AH329="Moderado",AI329="Directamente",(OR(J329="Rara vez",J329="Improbable"))),"Rara vez",IF(AND(OR(AJ329="Directamente",AJ329="Indirectamente",AJ329="No Disminuye"),(AH329="Moderado"),(AI329="Directamente"),(J329="Posible")),"Improbable",IF(AND(OR(AJ329="Directamente",AJ329="Indirectamente",AJ329="No Disminuye"),(AH329="Moderado"),(AI329="Directamente"),(J329="Probable")),"Posible",IF(AND(OR(AJ329="Directamente",AJ329="Indirectamente",AJ329="No Disminuye"),(AH329="Moderado"),(AI329="Directamente"),(J329="Casi Seguro")),"Probable",IF(AND(AJ329="Directamente",AI329="No disminuye",AH329="Moderado"),J329,IF(AH329="Débil",J329," ESTA COMBINACION NO ESTÁ CONTEMPLADA EN LA METODOLOGÍA "))))))))))</f>
        <v>Rara vez</v>
      </c>
      <c r="AL329" s="708" t="str">
        <f>IF(AND(OR(AJ329="Directamente",AJ329="Indirectamente",AJ329="No Disminuye"),AH329="Moderado",AI329="Directamente",(OR(J329="Raro",J329="Improbable"))),"Raro",IF(AND(OR(AJ329="Directamente",AJ329="Indirectamente",AJ329="No Disminuye"),(AH329="Moderado"),(AI329="Directamente"),(J329="Posible")),"Improbable",IF(AND(OR(AJ329="Directamente",AJ329="Indirectamente",AJ329="No Disminuye"),(AH329="Moderado"),(AI329="Directamente"),(J329="Probable")),"Posible",IF(AND(OR(AJ329="Directamente",AJ329="Indirectamente",AJ329="No Disminuye"),(AH329="Moderado"),(AI329="Directamente"),(J329="Casi Seguro")),"Probable",IF(AND(AJ329="Directamente",AI329="No disminuye",AH329="Moderado"),J329," ")))))</f>
        <v xml:space="preserve"> </v>
      </c>
      <c r="AM329" s="708" t="str">
        <f>N329</f>
        <v>Catastrófico</v>
      </c>
      <c r="AN329" s="708" t="str">
        <f>IF(AND(EXACT(AK329,"Rara vez"),(EXACT(AM329,"Moderado"))),"Moderado",IF(AND(EXACT(AK329,"Rara vez"),(EXACT(AM329,"Mayor"))),"Alto",IF(AND(EXACT(AK329,"Rara vez"),(EXACT(AM329,"Catastrófico"))),"Extremo",IF(AND(EXACT(AK329,"Improbable"),(EXACT(AM329,"Moderado"))),"Moderado",IF(AND(EXACT(AK329,"Improbable"),(EXACT(AM329,"Mayor"))),"Alto",IF(AND(EXACT(AK329,"Improbable"),(EXACT(AM329,"Catastrófico"))),"Extremo",IF(AND(EXACT(AK329,"Posible"),(EXACT(AM329,"Moderado"))),"Alto",IF(AND(EXACT(AK329,"Posible"),(EXACT(AM329,"Mayor"))),"Extremo",IF(AND(EXACT(AK329,"Posible"),(EXACT(AM329,"Catastrófico"))),"Extremo",IF(AND(EXACT(AK329,"Probable"),(EXACT(AM329,"Moderado"))),"Alto",IF(AND(EXACT(AK329,"Probable"),(EXACT(AM329,"Mayor"))),"Extremo",IF(AND(EXACT(AK329,"Probable"),(EXACT(AM329,"Catastrófico"))),"Extremo",IF(AND(EXACT(AK329,"Casi Seguro"),(EXACT(AM329,"Moderado"))),"Extremo",IF(AND(EXACT(AK329,"Casi Seguro"),(EXACT(AM329,"Mayor"))),"Extremo",IF(AND(EXACT(AK329,"Casi Seguro"),(EXACT(AM329,"Catastrófico"))),"Extremo","")))))))))))))))</f>
        <v>Extremo</v>
      </c>
      <c r="AO329" s="695" t="s">
        <v>476</v>
      </c>
      <c r="AP329" s="748" t="s">
        <v>781</v>
      </c>
      <c r="AQ329" s="710">
        <v>44927</v>
      </c>
      <c r="AR329" s="710">
        <v>45291</v>
      </c>
      <c r="AS329" s="711" t="s">
        <v>782</v>
      </c>
      <c r="AT329" s="792" t="s">
        <v>783</v>
      </c>
      <c r="AU329" s="682"/>
      <c r="AV329" s="682"/>
      <c r="AW329" s="682"/>
      <c r="AX329" s="682"/>
      <c r="AY329" s="683"/>
      <c r="AZ329" s="683"/>
      <c r="BA329" s="683"/>
      <c r="BB329" s="683"/>
      <c r="BC329" s="683"/>
      <c r="BD329" s="683"/>
      <c r="BE329" s="683"/>
      <c r="BF329" s="684"/>
      <c r="BG329" s="685"/>
      <c r="BH329" s="686"/>
      <c r="BI329" s="686"/>
      <c r="BJ329" s="686"/>
      <c r="BK329" s="687"/>
    </row>
    <row r="330" spans="1:63" s="914" customFormat="1" ht="30" customHeight="1">
      <c r="A330" s="690"/>
      <c r="B330" s="691"/>
      <c r="C330" s="749"/>
      <c r="D330" s="749"/>
      <c r="E330" s="695"/>
      <c r="F330" s="695"/>
      <c r="G330" s="701"/>
      <c r="H330" s="695"/>
      <c r="I330" s="541"/>
      <c r="J330" s="695"/>
      <c r="K330" s="911" t="s">
        <v>145</v>
      </c>
      <c r="L330" s="697" t="s">
        <v>475</v>
      </c>
      <c r="M330" s="912"/>
      <c r="N330" s="913"/>
      <c r="O330" s="708"/>
      <c r="P330" s="695"/>
      <c r="Q330" s="701"/>
      <c r="R330" s="693"/>
      <c r="S330" s="744" t="s">
        <v>146</v>
      </c>
      <c r="T330" s="745" t="s">
        <v>147</v>
      </c>
      <c r="U330" s="744">
        <f>+IFERROR(VLOOKUP(T330,[19]DATOS!$E$2:$F$17,2,FALSE),"")</f>
        <v>15</v>
      </c>
      <c r="V330" s="746"/>
      <c r="W330" s="746"/>
      <c r="X330" s="690"/>
      <c r="Y330" s="746"/>
      <c r="Z330" s="746"/>
      <c r="AA330" s="746"/>
      <c r="AB330" s="674"/>
      <c r="AC330" s="750"/>
      <c r="AD330" s="750"/>
      <c r="AE330" s="750"/>
      <c r="AF330" s="541"/>
      <c r="AG330" s="529"/>
      <c r="AH330" s="706"/>
      <c r="AI330" s="707"/>
      <c r="AJ330" s="706"/>
      <c r="AK330" s="708"/>
      <c r="AL330" s="708"/>
      <c r="AM330" s="708"/>
      <c r="AN330" s="708"/>
      <c r="AO330" s="695"/>
      <c r="AP330" s="678"/>
      <c r="AQ330" s="710"/>
      <c r="AR330" s="710"/>
      <c r="AS330" s="711"/>
      <c r="AT330" s="792"/>
      <c r="AU330" s="712"/>
      <c r="AV330" s="712"/>
      <c r="AW330" s="712"/>
      <c r="AX330" s="712"/>
      <c r="AY330" s="713"/>
      <c r="AZ330" s="713"/>
      <c r="BA330" s="713"/>
      <c r="BB330" s="713"/>
      <c r="BC330" s="713"/>
      <c r="BD330" s="713"/>
      <c r="BE330" s="713"/>
      <c r="BF330" s="714"/>
      <c r="BG330" s="715"/>
      <c r="BH330" s="716"/>
      <c r="BI330" s="716"/>
      <c r="BJ330" s="716"/>
      <c r="BK330" s="717"/>
    </row>
    <row r="331" spans="1:63" s="914" customFormat="1" ht="30" customHeight="1">
      <c r="A331" s="690"/>
      <c r="B331" s="691"/>
      <c r="C331" s="749"/>
      <c r="D331" s="749"/>
      <c r="E331" s="695"/>
      <c r="F331" s="695"/>
      <c r="G331" s="701"/>
      <c r="H331" s="695"/>
      <c r="I331" s="541"/>
      <c r="J331" s="695"/>
      <c r="K331" s="911" t="s">
        <v>148</v>
      </c>
      <c r="L331" s="697" t="s">
        <v>475</v>
      </c>
      <c r="M331" s="912"/>
      <c r="N331" s="913"/>
      <c r="O331" s="708"/>
      <c r="P331" s="695"/>
      <c r="Q331" s="701"/>
      <c r="R331" s="693"/>
      <c r="S331" s="744" t="s">
        <v>149</v>
      </c>
      <c r="T331" s="745" t="s">
        <v>150</v>
      </c>
      <c r="U331" s="744">
        <f>+IFERROR(VLOOKUP(T331,[19]DATOS!$E$2:$F$17,2,FALSE),"")</f>
        <v>15</v>
      </c>
      <c r="V331" s="746"/>
      <c r="W331" s="746"/>
      <c r="X331" s="690"/>
      <c r="Y331" s="746"/>
      <c r="Z331" s="746"/>
      <c r="AA331" s="746"/>
      <c r="AB331" s="674"/>
      <c r="AC331" s="750"/>
      <c r="AD331" s="750"/>
      <c r="AE331" s="750"/>
      <c r="AF331" s="541"/>
      <c r="AG331" s="529"/>
      <c r="AH331" s="706"/>
      <c r="AI331" s="707"/>
      <c r="AJ331" s="706"/>
      <c r="AK331" s="708"/>
      <c r="AL331" s="708"/>
      <c r="AM331" s="708"/>
      <c r="AN331" s="708"/>
      <c r="AO331" s="695"/>
      <c r="AP331" s="678"/>
      <c r="AQ331" s="710"/>
      <c r="AR331" s="710"/>
      <c r="AS331" s="711"/>
      <c r="AT331" s="792"/>
      <c r="AU331" s="712"/>
      <c r="AV331" s="712"/>
      <c r="AW331" s="712"/>
      <c r="AX331" s="712"/>
      <c r="AY331" s="713"/>
      <c r="AZ331" s="713"/>
      <c r="BA331" s="713"/>
      <c r="BB331" s="713"/>
      <c r="BC331" s="713"/>
      <c r="BD331" s="713"/>
      <c r="BE331" s="713"/>
      <c r="BF331" s="714"/>
      <c r="BG331" s="715"/>
      <c r="BH331" s="716"/>
      <c r="BI331" s="716"/>
      <c r="BJ331" s="716"/>
      <c r="BK331" s="717"/>
    </row>
    <row r="332" spans="1:63" s="914" customFormat="1" ht="30" customHeight="1">
      <c r="A332" s="690"/>
      <c r="B332" s="691"/>
      <c r="C332" s="749"/>
      <c r="D332" s="749"/>
      <c r="E332" s="695"/>
      <c r="F332" s="695"/>
      <c r="G332" s="701"/>
      <c r="H332" s="695"/>
      <c r="I332" s="541"/>
      <c r="J332" s="695"/>
      <c r="K332" s="911" t="s">
        <v>151</v>
      </c>
      <c r="L332" s="697" t="s">
        <v>475</v>
      </c>
      <c r="M332" s="912"/>
      <c r="N332" s="913"/>
      <c r="O332" s="708"/>
      <c r="P332" s="695"/>
      <c r="Q332" s="701"/>
      <c r="R332" s="693"/>
      <c r="S332" s="744" t="s">
        <v>153</v>
      </c>
      <c r="T332" s="745" t="s">
        <v>154</v>
      </c>
      <c r="U332" s="744">
        <f>+IFERROR(VLOOKUP(T332,[19]DATOS!$E$2:$F$17,2,FALSE),"")</f>
        <v>15</v>
      </c>
      <c r="V332" s="746"/>
      <c r="W332" s="746"/>
      <c r="X332" s="690"/>
      <c r="Y332" s="746"/>
      <c r="Z332" s="746"/>
      <c r="AA332" s="746"/>
      <c r="AB332" s="674"/>
      <c r="AC332" s="750"/>
      <c r="AD332" s="750"/>
      <c r="AE332" s="750"/>
      <c r="AF332" s="541"/>
      <c r="AG332" s="529"/>
      <c r="AH332" s="706"/>
      <c r="AI332" s="707"/>
      <c r="AJ332" s="706"/>
      <c r="AK332" s="708"/>
      <c r="AL332" s="708"/>
      <c r="AM332" s="708"/>
      <c r="AN332" s="708"/>
      <c r="AO332" s="695"/>
      <c r="AP332" s="678"/>
      <c r="AQ332" s="710"/>
      <c r="AR332" s="710"/>
      <c r="AS332" s="711"/>
      <c r="AT332" s="792"/>
      <c r="AU332" s="712"/>
      <c r="AV332" s="712"/>
      <c r="AW332" s="712"/>
      <c r="AX332" s="712"/>
      <c r="AY332" s="713"/>
      <c r="AZ332" s="713"/>
      <c r="BA332" s="713"/>
      <c r="BB332" s="713"/>
      <c r="BC332" s="713"/>
      <c r="BD332" s="713"/>
      <c r="BE332" s="713"/>
      <c r="BF332" s="714"/>
      <c r="BG332" s="715"/>
      <c r="BH332" s="716"/>
      <c r="BI332" s="716"/>
      <c r="BJ332" s="716"/>
      <c r="BK332" s="717"/>
    </row>
    <row r="333" spans="1:63" s="914" customFormat="1" ht="30" customHeight="1">
      <c r="A333" s="690"/>
      <c r="B333" s="691"/>
      <c r="C333" s="749"/>
      <c r="D333" s="749"/>
      <c r="E333" s="695"/>
      <c r="F333" s="695"/>
      <c r="G333" s="701"/>
      <c r="H333" s="695"/>
      <c r="I333" s="541"/>
      <c r="J333" s="695"/>
      <c r="K333" s="911" t="s">
        <v>155</v>
      </c>
      <c r="L333" s="697" t="s">
        <v>475</v>
      </c>
      <c r="M333" s="912"/>
      <c r="N333" s="913"/>
      <c r="O333" s="708"/>
      <c r="P333" s="695"/>
      <c r="Q333" s="701"/>
      <c r="R333" s="693"/>
      <c r="S333" s="744" t="s">
        <v>156</v>
      </c>
      <c r="T333" s="745" t="s">
        <v>157</v>
      </c>
      <c r="U333" s="744">
        <f>+IFERROR(VLOOKUP(T333,[19]DATOS!$E$2:$F$17,2,FALSE),"")</f>
        <v>15</v>
      </c>
      <c r="V333" s="746"/>
      <c r="W333" s="746"/>
      <c r="X333" s="690"/>
      <c r="Y333" s="746"/>
      <c r="Z333" s="746"/>
      <c r="AA333" s="746"/>
      <c r="AB333" s="674"/>
      <c r="AC333" s="750"/>
      <c r="AD333" s="750"/>
      <c r="AE333" s="750"/>
      <c r="AF333" s="541"/>
      <c r="AG333" s="529"/>
      <c r="AH333" s="706"/>
      <c r="AI333" s="707"/>
      <c r="AJ333" s="706"/>
      <c r="AK333" s="708"/>
      <c r="AL333" s="708"/>
      <c r="AM333" s="708"/>
      <c r="AN333" s="708"/>
      <c r="AO333" s="695"/>
      <c r="AP333" s="678"/>
      <c r="AQ333" s="710"/>
      <c r="AR333" s="710"/>
      <c r="AS333" s="711"/>
      <c r="AT333" s="792"/>
      <c r="AU333" s="712"/>
      <c r="AV333" s="712"/>
      <c r="AW333" s="712"/>
      <c r="AX333" s="712"/>
      <c r="AY333" s="713"/>
      <c r="AZ333" s="713"/>
      <c r="BA333" s="713"/>
      <c r="BB333" s="713"/>
      <c r="BC333" s="713"/>
      <c r="BD333" s="713"/>
      <c r="BE333" s="713"/>
      <c r="BF333" s="714"/>
      <c r="BG333" s="715"/>
      <c r="BH333" s="716"/>
      <c r="BI333" s="716"/>
      <c r="BJ333" s="716"/>
      <c r="BK333" s="717"/>
    </row>
    <row r="334" spans="1:63" s="914" customFormat="1" ht="30" customHeight="1">
      <c r="A334" s="690"/>
      <c r="B334" s="691"/>
      <c r="C334" s="749"/>
      <c r="D334" s="749"/>
      <c r="E334" s="695"/>
      <c r="F334" s="695"/>
      <c r="G334" s="701"/>
      <c r="H334" s="695"/>
      <c r="I334" s="541"/>
      <c r="J334" s="695"/>
      <c r="K334" s="911" t="s">
        <v>158</v>
      </c>
      <c r="L334" s="697" t="s">
        <v>475</v>
      </c>
      <c r="M334" s="912"/>
      <c r="N334" s="913"/>
      <c r="O334" s="708"/>
      <c r="P334" s="695"/>
      <c r="Q334" s="701"/>
      <c r="R334" s="693"/>
      <c r="S334" s="744" t="s">
        <v>159</v>
      </c>
      <c r="T334" s="745" t="s">
        <v>160</v>
      </c>
      <c r="U334" s="744">
        <f>+IFERROR(VLOOKUP(T334,[19]DATOS!$E$2:$F$17,2,FALSE),"")</f>
        <v>15</v>
      </c>
      <c r="V334" s="746"/>
      <c r="W334" s="746"/>
      <c r="X334" s="690"/>
      <c r="Y334" s="746"/>
      <c r="Z334" s="746"/>
      <c r="AA334" s="746"/>
      <c r="AB334" s="674"/>
      <c r="AC334" s="750"/>
      <c r="AD334" s="750"/>
      <c r="AE334" s="750"/>
      <c r="AF334" s="541"/>
      <c r="AG334" s="529"/>
      <c r="AH334" s="706"/>
      <c r="AI334" s="707"/>
      <c r="AJ334" s="706"/>
      <c r="AK334" s="708"/>
      <c r="AL334" s="708"/>
      <c r="AM334" s="708"/>
      <c r="AN334" s="708"/>
      <c r="AO334" s="695"/>
      <c r="AP334" s="678"/>
      <c r="AQ334" s="710"/>
      <c r="AR334" s="710"/>
      <c r="AS334" s="711"/>
      <c r="AT334" s="792"/>
      <c r="AU334" s="712"/>
      <c r="AV334" s="712"/>
      <c r="AW334" s="712"/>
      <c r="AX334" s="712"/>
      <c r="AY334" s="713"/>
      <c r="AZ334" s="713"/>
      <c r="BA334" s="713"/>
      <c r="BB334" s="713"/>
      <c r="BC334" s="713"/>
      <c r="BD334" s="713"/>
      <c r="BE334" s="713"/>
      <c r="BF334" s="714"/>
      <c r="BG334" s="715"/>
      <c r="BH334" s="716"/>
      <c r="BI334" s="716"/>
      <c r="BJ334" s="716"/>
      <c r="BK334" s="717"/>
    </row>
    <row r="335" spans="1:63" s="914" customFormat="1" ht="30" customHeight="1">
      <c r="A335" s="690"/>
      <c r="B335" s="691"/>
      <c r="C335" s="749"/>
      <c r="D335" s="749"/>
      <c r="E335" s="695"/>
      <c r="F335" s="695"/>
      <c r="G335" s="701"/>
      <c r="H335" s="695"/>
      <c r="I335" s="541"/>
      <c r="J335" s="695"/>
      <c r="K335" s="911" t="s">
        <v>161</v>
      </c>
      <c r="L335" s="697" t="s">
        <v>475</v>
      </c>
      <c r="M335" s="912"/>
      <c r="N335" s="913"/>
      <c r="O335" s="708"/>
      <c r="P335" s="695"/>
      <c r="Q335" s="701"/>
      <c r="R335" s="693"/>
      <c r="S335" s="744" t="s">
        <v>162</v>
      </c>
      <c r="T335" s="745" t="s">
        <v>163</v>
      </c>
      <c r="U335" s="744">
        <f>+IFERROR(VLOOKUP(T335,[19]DATOS!$E$2:$F$17,2,FALSE),"")</f>
        <v>10</v>
      </c>
      <c r="V335" s="746"/>
      <c r="W335" s="746"/>
      <c r="X335" s="690"/>
      <c r="Y335" s="746"/>
      <c r="Z335" s="746"/>
      <c r="AA335" s="746"/>
      <c r="AB335" s="674"/>
      <c r="AC335" s="750"/>
      <c r="AD335" s="750"/>
      <c r="AE335" s="750"/>
      <c r="AF335" s="541"/>
      <c r="AG335" s="529"/>
      <c r="AH335" s="706"/>
      <c r="AI335" s="707"/>
      <c r="AJ335" s="706"/>
      <c r="AK335" s="708"/>
      <c r="AL335" s="708"/>
      <c r="AM335" s="708"/>
      <c r="AN335" s="708"/>
      <c r="AO335" s="695"/>
      <c r="AP335" s="678"/>
      <c r="AQ335" s="710"/>
      <c r="AR335" s="710"/>
      <c r="AS335" s="711"/>
      <c r="AT335" s="792"/>
      <c r="AU335" s="712"/>
      <c r="AV335" s="712"/>
      <c r="AW335" s="712"/>
      <c r="AX335" s="712"/>
      <c r="AY335" s="713"/>
      <c r="AZ335" s="713"/>
      <c r="BA335" s="713"/>
      <c r="BB335" s="713"/>
      <c r="BC335" s="713"/>
      <c r="BD335" s="713"/>
      <c r="BE335" s="713"/>
      <c r="BF335" s="714"/>
      <c r="BG335" s="715"/>
      <c r="BH335" s="716"/>
      <c r="BI335" s="716"/>
      <c r="BJ335" s="716"/>
      <c r="BK335" s="717"/>
    </row>
    <row r="336" spans="1:63" s="914" customFormat="1" ht="72" customHeight="1">
      <c r="A336" s="690"/>
      <c r="B336" s="691"/>
      <c r="C336" s="749"/>
      <c r="D336" s="749"/>
      <c r="E336" s="695"/>
      <c r="F336" s="695"/>
      <c r="G336" s="701"/>
      <c r="H336" s="695"/>
      <c r="I336" s="541"/>
      <c r="J336" s="695"/>
      <c r="K336" s="911" t="s">
        <v>164</v>
      </c>
      <c r="L336" s="697" t="s">
        <v>475</v>
      </c>
      <c r="M336" s="912"/>
      <c r="N336" s="913"/>
      <c r="O336" s="708"/>
      <c r="P336" s="695"/>
      <c r="Q336" s="701"/>
      <c r="R336" s="693"/>
      <c r="S336" s="746"/>
      <c r="T336" s="690"/>
      <c r="U336" s="746"/>
      <c r="V336" s="746"/>
      <c r="W336" s="746"/>
      <c r="X336" s="690"/>
      <c r="Y336" s="746"/>
      <c r="Z336" s="746"/>
      <c r="AA336" s="746"/>
      <c r="AB336" s="674"/>
      <c r="AC336" s="750"/>
      <c r="AD336" s="750"/>
      <c r="AE336" s="750"/>
      <c r="AF336" s="541"/>
      <c r="AG336" s="529"/>
      <c r="AH336" s="706"/>
      <c r="AI336" s="707"/>
      <c r="AJ336" s="706"/>
      <c r="AK336" s="708"/>
      <c r="AL336" s="708"/>
      <c r="AM336" s="708"/>
      <c r="AN336" s="708"/>
      <c r="AO336" s="695"/>
      <c r="AP336" s="678"/>
      <c r="AQ336" s="710"/>
      <c r="AR336" s="710"/>
      <c r="AS336" s="711"/>
      <c r="AT336" s="792"/>
      <c r="AU336" s="712"/>
      <c r="AV336" s="712"/>
      <c r="AW336" s="712"/>
      <c r="AX336" s="712"/>
      <c r="AY336" s="660"/>
      <c r="AZ336" s="660"/>
      <c r="BA336" s="660"/>
      <c r="BB336" s="660"/>
      <c r="BC336" s="660"/>
      <c r="BD336" s="660"/>
      <c r="BE336" s="660"/>
      <c r="BF336" s="722"/>
      <c r="BG336" s="723"/>
      <c r="BH336" s="724"/>
      <c r="BI336" s="724"/>
      <c r="BJ336" s="724"/>
      <c r="BK336" s="725"/>
    </row>
    <row r="337" spans="1:63" s="914" customFormat="1" ht="45" customHeight="1">
      <c r="A337" s="690"/>
      <c r="B337" s="691"/>
      <c r="C337" s="751"/>
      <c r="D337" s="751"/>
      <c r="E337" s="695"/>
      <c r="F337" s="695"/>
      <c r="G337" s="701"/>
      <c r="H337" s="695"/>
      <c r="I337" s="541"/>
      <c r="J337" s="695"/>
      <c r="K337" s="911" t="s">
        <v>165</v>
      </c>
      <c r="L337" s="697" t="s">
        <v>475</v>
      </c>
      <c r="M337" s="912"/>
      <c r="N337" s="913"/>
      <c r="O337" s="708"/>
      <c r="P337" s="695"/>
      <c r="Q337" s="701"/>
      <c r="R337" s="693"/>
      <c r="S337" s="746"/>
      <c r="T337" s="690"/>
      <c r="U337" s="746"/>
      <c r="V337" s="746"/>
      <c r="W337" s="746"/>
      <c r="X337" s="690"/>
      <c r="Y337" s="746"/>
      <c r="Z337" s="746"/>
      <c r="AA337" s="746"/>
      <c r="AB337" s="674"/>
      <c r="AC337" s="750"/>
      <c r="AD337" s="750"/>
      <c r="AE337" s="750"/>
      <c r="AF337" s="541"/>
      <c r="AG337" s="529"/>
      <c r="AH337" s="706"/>
      <c r="AI337" s="707"/>
      <c r="AJ337" s="706"/>
      <c r="AK337" s="708"/>
      <c r="AL337" s="708"/>
      <c r="AM337" s="708"/>
      <c r="AN337" s="708"/>
      <c r="AO337" s="695"/>
      <c r="AP337" s="678"/>
      <c r="AQ337" s="710"/>
      <c r="AR337" s="710"/>
      <c r="AS337" s="711"/>
      <c r="AT337" s="792"/>
      <c r="AU337" s="712"/>
      <c r="AV337" s="712"/>
      <c r="AW337" s="712"/>
      <c r="AX337" s="712"/>
      <c r="AY337" s="690"/>
      <c r="AZ337" s="690"/>
      <c r="BA337" s="690"/>
      <c r="BB337" s="690"/>
      <c r="BC337" s="690"/>
      <c r="BD337" s="690"/>
      <c r="BE337" s="690"/>
      <c r="BF337" s="728"/>
      <c r="BG337" s="729"/>
      <c r="BH337" s="730"/>
      <c r="BI337" s="730"/>
      <c r="BJ337" s="730"/>
      <c r="BK337" s="731"/>
    </row>
    <row r="338" spans="1:63" s="914" customFormat="1" ht="45" customHeight="1">
      <c r="A338" s="690"/>
      <c r="B338" s="691"/>
      <c r="C338" s="743" t="s">
        <v>784</v>
      </c>
      <c r="D338" s="743" t="s">
        <v>785</v>
      </c>
      <c r="E338" s="695"/>
      <c r="F338" s="695"/>
      <c r="G338" s="701"/>
      <c r="H338" s="695"/>
      <c r="I338" s="541"/>
      <c r="J338" s="695"/>
      <c r="K338" s="911" t="s">
        <v>166</v>
      </c>
      <c r="L338" s="697" t="s">
        <v>475</v>
      </c>
      <c r="M338" s="912"/>
      <c r="N338" s="913"/>
      <c r="O338" s="708"/>
      <c r="P338" s="695"/>
      <c r="Q338" s="701"/>
      <c r="R338" s="693"/>
      <c r="S338" s="746"/>
      <c r="T338" s="690"/>
      <c r="U338" s="746"/>
      <c r="V338" s="746"/>
      <c r="W338" s="746"/>
      <c r="X338" s="690"/>
      <c r="Y338" s="746"/>
      <c r="Z338" s="746"/>
      <c r="AA338" s="746"/>
      <c r="AB338" s="674"/>
      <c r="AC338" s="750"/>
      <c r="AD338" s="750"/>
      <c r="AE338" s="750"/>
      <c r="AF338" s="541"/>
      <c r="AG338" s="529"/>
      <c r="AH338" s="706"/>
      <c r="AI338" s="707"/>
      <c r="AJ338" s="706"/>
      <c r="AK338" s="708"/>
      <c r="AL338" s="708"/>
      <c r="AM338" s="708"/>
      <c r="AN338" s="708"/>
      <c r="AO338" s="695"/>
      <c r="AP338" s="678"/>
      <c r="AQ338" s="710"/>
      <c r="AR338" s="710"/>
      <c r="AS338" s="711"/>
      <c r="AT338" s="792"/>
      <c r="AU338" s="712"/>
      <c r="AV338" s="712"/>
      <c r="AW338" s="712"/>
      <c r="AX338" s="712"/>
      <c r="AY338" s="690"/>
      <c r="AZ338" s="690"/>
      <c r="BA338" s="690"/>
      <c r="BB338" s="690"/>
      <c r="BC338" s="690"/>
      <c r="BD338" s="690"/>
      <c r="BE338" s="690"/>
      <c r="BF338" s="728"/>
      <c r="BG338" s="729"/>
      <c r="BH338" s="730"/>
      <c r="BI338" s="730"/>
      <c r="BJ338" s="730"/>
      <c r="BK338" s="731"/>
    </row>
    <row r="339" spans="1:63" s="914" customFormat="1" ht="45" customHeight="1">
      <c r="A339" s="690"/>
      <c r="B339" s="691"/>
      <c r="C339" s="749"/>
      <c r="D339" s="749"/>
      <c r="E339" s="695"/>
      <c r="F339" s="695"/>
      <c r="G339" s="701"/>
      <c r="H339" s="695"/>
      <c r="I339" s="541"/>
      <c r="J339" s="695"/>
      <c r="K339" s="911" t="s">
        <v>167</v>
      </c>
      <c r="L339" s="697" t="s">
        <v>475</v>
      </c>
      <c r="M339" s="912"/>
      <c r="N339" s="913"/>
      <c r="O339" s="708"/>
      <c r="P339" s="695"/>
      <c r="Q339" s="701"/>
      <c r="R339" s="693"/>
      <c r="S339" s="746"/>
      <c r="T339" s="690"/>
      <c r="U339" s="746"/>
      <c r="V339" s="746"/>
      <c r="W339" s="746"/>
      <c r="X339" s="690"/>
      <c r="Y339" s="746"/>
      <c r="Z339" s="746"/>
      <c r="AA339" s="746"/>
      <c r="AB339" s="733"/>
      <c r="AC339" s="752"/>
      <c r="AD339" s="752"/>
      <c r="AE339" s="752"/>
      <c r="AF339" s="542"/>
      <c r="AG339" s="530"/>
      <c r="AH339" s="706"/>
      <c r="AI339" s="707"/>
      <c r="AJ339" s="706"/>
      <c r="AK339" s="708"/>
      <c r="AL339" s="708"/>
      <c r="AM339" s="708"/>
      <c r="AN339" s="708"/>
      <c r="AO339" s="695"/>
      <c r="AP339" s="734"/>
      <c r="AQ339" s="710"/>
      <c r="AR339" s="710"/>
      <c r="AS339" s="711"/>
      <c r="AT339" s="792"/>
      <c r="AU339" s="673"/>
      <c r="AV339" s="673"/>
      <c r="AW339" s="673"/>
      <c r="AX339" s="673"/>
      <c r="AY339" s="690"/>
      <c r="AZ339" s="690"/>
      <c r="BA339" s="690"/>
      <c r="BB339" s="690"/>
      <c r="BC339" s="690"/>
      <c r="BD339" s="690"/>
      <c r="BE339" s="690"/>
      <c r="BF339" s="728"/>
      <c r="BG339" s="729"/>
      <c r="BH339" s="730"/>
      <c r="BI339" s="730"/>
      <c r="BJ339" s="730"/>
      <c r="BK339" s="731"/>
    </row>
    <row r="340" spans="1:63" s="914" customFormat="1" ht="45" customHeight="1">
      <c r="A340" s="690"/>
      <c r="B340" s="691"/>
      <c r="C340" s="749"/>
      <c r="D340" s="749"/>
      <c r="E340" s="695"/>
      <c r="F340" s="695"/>
      <c r="G340" s="701" t="s">
        <v>786</v>
      </c>
      <c r="H340" s="695"/>
      <c r="I340" s="541"/>
      <c r="J340" s="695"/>
      <c r="K340" s="911" t="s">
        <v>168</v>
      </c>
      <c r="L340" s="697" t="s">
        <v>475</v>
      </c>
      <c r="M340" s="912"/>
      <c r="N340" s="913"/>
      <c r="O340" s="708"/>
      <c r="P340" s="695"/>
      <c r="Q340" s="701" t="s">
        <v>787</v>
      </c>
      <c r="R340" s="693"/>
      <c r="S340" s="744" t="s">
        <v>134</v>
      </c>
      <c r="T340" s="745" t="s">
        <v>135</v>
      </c>
      <c r="U340" s="744">
        <f>+IFERROR(VLOOKUP(T340,[19]DATOS!$E$2:$F$17,2,FALSE),"")</f>
        <v>15</v>
      </c>
      <c r="V340" s="746">
        <v>100</v>
      </c>
      <c r="W340" s="746" t="s">
        <v>136</v>
      </c>
      <c r="X340" s="690" t="s">
        <v>136</v>
      </c>
      <c r="Y340" s="746" t="s">
        <v>136</v>
      </c>
      <c r="Z340" s="746">
        <v>100</v>
      </c>
      <c r="AA340" s="746"/>
      <c r="AB340" s="737" t="s">
        <v>49</v>
      </c>
      <c r="AC340" s="747">
        <v>0.33</v>
      </c>
      <c r="AD340" s="747">
        <v>0.33</v>
      </c>
      <c r="AE340" s="747">
        <v>0.34</v>
      </c>
      <c r="AF340" s="540" t="s">
        <v>788</v>
      </c>
      <c r="AG340" s="528" t="s">
        <v>780</v>
      </c>
      <c r="AH340" s="706"/>
      <c r="AI340" s="707"/>
      <c r="AJ340" s="706"/>
      <c r="AK340" s="708"/>
      <c r="AL340" s="708"/>
      <c r="AM340" s="708"/>
      <c r="AN340" s="708"/>
      <c r="AO340" s="695"/>
      <c r="AP340" s="741" t="s">
        <v>789</v>
      </c>
      <c r="AQ340" s="710"/>
      <c r="AR340" s="710"/>
      <c r="AS340" s="711"/>
      <c r="AT340" s="792" t="s">
        <v>790</v>
      </c>
      <c r="AU340" s="767"/>
      <c r="AV340" s="767"/>
      <c r="AW340" s="767"/>
      <c r="AX340" s="767"/>
      <c r="AY340" s="690"/>
      <c r="AZ340" s="690"/>
      <c r="BA340" s="690"/>
      <c r="BB340" s="690"/>
      <c r="BC340" s="690"/>
      <c r="BD340" s="690"/>
      <c r="BE340" s="690"/>
      <c r="BF340" s="728"/>
      <c r="BG340" s="729"/>
      <c r="BH340" s="730"/>
      <c r="BI340" s="730"/>
      <c r="BJ340" s="730"/>
      <c r="BK340" s="731"/>
    </row>
    <row r="341" spans="1:63" s="914" customFormat="1" ht="45" customHeight="1">
      <c r="A341" s="690"/>
      <c r="B341" s="691"/>
      <c r="C341" s="749"/>
      <c r="D341" s="749"/>
      <c r="E341" s="695"/>
      <c r="F341" s="695"/>
      <c r="G341" s="701"/>
      <c r="H341" s="695"/>
      <c r="I341" s="541"/>
      <c r="J341" s="695"/>
      <c r="K341" s="915" t="s">
        <v>169</v>
      </c>
      <c r="L341" s="697" t="s">
        <v>485</v>
      </c>
      <c r="M341" s="912"/>
      <c r="N341" s="913"/>
      <c r="O341" s="708"/>
      <c r="P341" s="695"/>
      <c r="Q341" s="701"/>
      <c r="R341" s="693"/>
      <c r="S341" s="744" t="s">
        <v>146</v>
      </c>
      <c r="T341" s="745" t="s">
        <v>147</v>
      </c>
      <c r="U341" s="744">
        <f>+IFERROR(VLOOKUP(T341,[19]DATOS!$E$2:$F$17,2,FALSE),"")</f>
        <v>15</v>
      </c>
      <c r="V341" s="746"/>
      <c r="W341" s="746"/>
      <c r="X341" s="690"/>
      <c r="Y341" s="746"/>
      <c r="Z341" s="746"/>
      <c r="AA341" s="746"/>
      <c r="AB341" s="674"/>
      <c r="AC341" s="750"/>
      <c r="AD341" s="750"/>
      <c r="AE341" s="750"/>
      <c r="AF341" s="541"/>
      <c r="AG341" s="529"/>
      <c r="AH341" s="706"/>
      <c r="AI341" s="707"/>
      <c r="AJ341" s="706"/>
      <c r="AK341" s="708"/>
      <c r="AL341" s="708"/>
      <c r="AM341" s="708"/>
      <c r="AN341" s="708"/>
      <c r="AO341" s="695"/>
      <c r="AP341" s="741"/>
      <c r="AQ341" s="710"/>
      <c r="AR341" s="710"/>
      <c r="AS341" s="711"/>
      <c r="AT341" s="792"/>
      <c r="AU341" s="712"/>
      <c r="AV341" s="712"/>
      <c r="AW341" s="712"/>
      <c r="AX341" s="712"/>
      <c r="AY341" s="690"/>
      <c r="AZ341" s="690"/>
      <c r="BA341" s="690"/>
      <c r="BB341" s="690"/>
      <c r="BC341" s="690"/>
      <c r="BD341" s="690"/>
      <c r="BE341" s="690"/>
      <c r="BF341" s="728"/>
      <c r="BG341" s="729"/>
      <c r="BH341" s="730"/>
      <c r="BI341" s="730"/>
      <c r="BJ341" s="730"/>
      <c r="BK341" s="731"/>
    </row>
    <row r="342" spans="1:63" s="914" customFormat="1" ht="45" customHeight="1">
      <c r="A342" s="690"/>
      <c r="B342" s="691"/>
      <c r="C342" s="749"/>
      <c r="D342" s="749"/>
      <c r="E342" s="695"/>
      <c r="F342" s="695"/>
      <c r="G342" s="701"/>
      <c r="H342" s="695"/>
      <c r="I342" s="541"/>
      <c r="J342" s="695"/>
      <c r="K342" s="915" t="s">
        <v>170</v>
      </c>
      <c r="L342" s="697" t="s">
        <v>475</v>
      </c>
      <c r="M342" s="912"/>
      <c r="N342" s="913"/>
      <c r="O342" s="708"/>
      <c r="P342" s="695"/>
      <c r="Q342" s="701"/>
      <c r="R342" s="693"/>
      <c r="S342" s="744" t="s">
        <v>149</v>
      </c>
      <c r="T342" s="745" t="s">
        <v>150</v>
      </c>
      <c r="U342" s="744">
        <f>+IFERROR(VLOOKUP(T342,[19]DATOS!$E$2:$F$17,2,FALSE),"")</f>
        <v>15</v>
      </c>
      <c r="V342" s="746"/>
      <c r="W342" s="746"/>
      <c r="X342" s="690"/>
      <c r="Y342" s="746"/>
      <c r="Z342" s="746"/>
      <c r="AA342" s="746"/>
      <c r="AB342" s="674"/>
      <c r="AC342" s="750"/>
      <c r="AD342" s="750"/>
      <c r="AE342" s="750"/>
      <c r="AF342" s="541"/>
      <c r="AG342" s="529"/>
      <c r="AH342" s="706"/>
      <c r="AI342" s="707"/>
      <c r="AJ342" s="706"/>
      <c r="AK342" s="708"/>
      <c r="AL342" s="708"/>
      <c r="AM342" s="708"/>
      <c r="AN342" s="708"/>
      <c r="AO342" s="695"/>
      <c r="AP342" s="741"/>
      <c r="AQ342" s="710"/>
      <c r="AR342" s="710"/>
      <c r="AS342" s="711"/>
      <c r="AT342" s="792"/>
      <c r="AU342" s="712"/>
      <c r="AV342" s="712"/>
      <c r="AW342" s="712"/>
      <c r="AX342" s="712"/>
      <c r="AY342" s="690"/>
      <c r="AZ342" s="690"/>
      <c r="BA342" s="690"/>
      <c r="BB342" s="690"/>
      <c r="BC342" s="690"/>
      <c r="BD342" s="690"/>
      <c r="BE342" s="690"/>
      <c r="BF342" s="728"/>
      <c r="BG342" s="729"/>
      <c r="BH342" s="730"/>
      <c r="BI342" s="730"/>
      <c r="BJ342" s="730"/>
      <c r="BK342" s="731"/>
    </row>
    <row r="343" spans="1:63" s="914" customFormat="1" ht="45" customHeight="1">
      <c r="A343" s="690"/>
      <c r="B343" s="691"/>
      <c r="C343" s="749"/>
      <c r="D343" s="749"/>
      <c r="E343" s="695"/>
      <c r="F343" s="695"/>
      <c r="G343" s="701"/>
      <c r="H343" s="695"/>
      <c r="I343" s="541"/>
      <c r="J343" s="695"/>
      <c r="K343" s="915" t="s">
        <v>171</v>
      </c>
      <c r="L343" s="697" t="s">
        <v>475</v>
      </c>
      <c r="M343" s="912"/>
      <c r="N343" s="913"/>
      <c r="O343" s="708"/>
      <c r="P343" s="695"/>
      <c r="Q343" s="701"/>
      <c r="R343" s="693"/>
      <c r="S343" s="744" t="s">
        <v>153</v>
      </c>
      <c r="T343" s="745" t="s">
        <v>154</v>
      </c>
      <c r="U343" s="744">
        <f>+IFERROR(VLOOKUP(T343,[19]DATOS!$E$2:$F$17,2,FALSE),"")</f>
        <v>15</v>
      </c>
      <c r="V343" s="746"/>
      <c r="W343" s="746"/>
      <c r="X343" s="690"/>
      <c r="Y343" s="746"/>
      <c r="Z343" s="746"/>
      <c r="AA343" s="746"/>
      <c r="AB343" s="674"/>
      <c r="AC343" s="750"/>
      <c r="AD343" s="750"/>
      <c r="AE343" s="750"/>
      <c r="AF343" s="541"/>
      <c r="AG343" s="529"/>
      <c r="AH343" s="706"/>
      <c r="AI343" s="707"/>
      <c r="AJ343" s="706"/>
      <c r="AK343" s="708"/>
      <c r="AL343" s="708"/>
      <c r="AM343" s="708"/>
      <c r="AN343" s="708"/>
      <c r="AO343" s="695"/>
      <c r="AP343" s="741"/>
      <c r="AQ343" s="710"/>
      <c r="AR343" s="710"/>
      <c r="AS343" s="711"/>
      <c r="AT343" s="792"/>
      <c r="AU343" s="712"/>
      <c r="AV343" s="712"/>
      <c r="AW343" s="712"/>
      <c r="AX343" s="712"/>
      <c r="AY343" s="690"/>
      <c r="AZ343" s="690"/>
      <c r="BA343" s="690"/>
      <c r="BB343" s="690"/>
      <c r="BC343" s="690"/>
      <c r="BD343" s="690"/>
      <c r="BE343" s="690"/>
      <c r="BF343" s="728"/>
      <c r="BG343" s="729"/>
      <c r="BH343" s="730"/>
      <c r="BI343" s="730"/>
      <c r="BJ343" s="730"/>
      <c r="BK343" s="731"/>
    </row>
    <row r="344" spans="1:63" s="914" customFormat="1" ht="45" customHeight="1">
      <c r="A344" s="690"/>
      <c r="B344" s="691"/>
      <c r="C344" s="749"/>
      <c r="D344" s="749"/>
      <c r="E344" s="695"/>
      <c r="F344" s="695"/>
      <c r="G344" s="701"/>
      <c r="H344" s="695"/>
      <c r="I344" s="541"/>
      <c r="J344" s="695"/>
      <c r="K344" s="915" t="s">
        <v>172</v>
      </c>
      <c r="L344" s="697" t="s">
        <v>485</v>
      </c>
      <c r="M344" s="912"/>
      <c r="N344" s="913"/>
      <c r="O344" s="708"/>
      <c r="P344" s="695"/>
      <c r="Q344" s="701"/>
      <c r="R344" s="693"/>
      <c r="S344" s="744" t="s">
        <v>156</v>
      </c>
      <c r="T344" s="745" t="s">
        <v>157</v>
      </c>
      <c r="U344" s="744">
        <f>+IFERROR(VLOOKUP(T344,[19]DATOS!$E$2:$F$17,2,FALSE),"")</f>
        <v>15</v>
      </c>
      <c r="V344" s="746"/>
      <c r="W344" s="746"/>
      <c r="X344" s="690"/>
      <c r="Y344" s="746"/>
      <c r="Z344" s="746"/>
      <c r="AA344" s="746"/>
      <c r="AB344" s="674"/>
      <c r="AC344" s="750"/>
      <c r="AD344" s="750"/>
      <c r="AE344" s="750"/>
      <c r="AF344" s="541"/>
      <c r="AG344" s="529"/>
      <c r="AH344" s="706"/>
      <c r="AI344" s="707"/>
      <c r="AJ344" s="706"/>
      <c r="AK344" s="708"/>
      <c r="AL344" s="708"/>
      <c r="AM344" s="708"/>
      <c r="AN344" s="708"/>
      <c r="AO344" s="695"/>
      <c r="AP344" s="741"/>
      <c r="AQ344" s="710"/>
      <c r="AR344" s="710"/>
      <c r="AS344" s="711"/>
      <c r="AT344" s="792"/>
      <c r="AU344" s="712"/>
      <c r="AV344" s="712"/>
      <c r="AW344" s="712"/>
      <c r="AX344" s="712"/>
      <c r="AY344" s="690"/>
      <c r="AZ344" s="690"/>
      <c r="BA344" s="690"/>
      <c r="BB344" s="690"/>
      <c r="BC344" s="690"/>
      <c r="BD344" s="690"/>
      <c r="BE344" s="690"/>
      <c r="BF344" s="728"/>
      <c r="BG344" s="729"/>
      <c r="BH344" s="730"/>
      <c r="BI344" s="730"/>
      <c r="BJ344" s="730"/>
      <c r="BK344" s="731"/>
    </row>
    <row r="345" spans="1:63" s="914" customFormat="1" ht="45" customHeight="1">
      <c r="A345" s="690"/>
      <c r="B345" s="691"/>
      <c r="C345" s="749"/>
      <c r="D345" s="749"/>
      <c r="E345" s="695"/>
      <c r="F345" s="695"/>
      <c r="G345" s="701"/>
      <c r="H345" s="695"/>
      <c r="I345" s="541"/>
      <c r="J345" s="695"/>
      <c r="K345" s="915" t="s">
        <v>173</v>
      </c>
      <c r="L345" s="697" t="s">
        <v>475</v>
      </c>
      <c r="M345" s="912"/>
      <c r="N345" s="913"/>
      <c r="O345" s="708"/>
      <c r="P345" s="695"/>
      <c r="Q345" s="701"/>
      <c r="R345" s="693"/>
      <c r="S345" s="744" t="s">
        <v>159</v>
      </c>
      <c r="T345" s="745" t="s">
        <v>160</v>
      </c>
      <c r="U345" s="744">
        <f>+IFERROR(VLOOKUP(T345,[19]DATOS!$E$2:$F$17,2,FALSE),"")</f>
        <v>15</v>
      </c>
      <c r="V345" s="746"/>
      <c r="W345" s="746"/>
      <c r="X345" s="690"/>
      <c r="Y345" s="746"/>
      <c r="Z345" s="746"/>
      <c r="AA345" s="746"/>
      <c r="AB345" s="674"/>
      <c r="AC345" s="750"/>
      <c r="AD345" s="750"/>
      <c r="AE345" s="750"/>
      <c r="AF345" s="541"/>
      <c r="AG345" s="529"/>
      <c r="AH345" s="706"/>
      <c r="AI345" s="707"/>
      <c r="AJ345" s="706"/>
      <c r="AK345" s="708"/>
      <c r="AL345" s="708"/>
      <c r="AM345" s="708"/>
      <c r="AN345" s="708"/>
      <c r="AO345" s="695"/>
      <c r="AP345" s="741"/>
      <c r="AQ345" s="710"/>
      <c r="AR345" s="710"/>
      <c r="AS345" s="711"/>
      <c r="AT345" s="792"/>
      <c r="AU345" s="712"/>
      <c r="AV345" s="712"/>
      <c r="AW345" s="712"/>
      <c r="AX345" s="712"/>
      <c r="AY345" s="690"/>
      <c r="AZ345" s="690"/>
      <c r="BA345" s="690"/>
      <c r="BB345" s="690"/>
      <c r="BC345" s="690"/>
      <c r="BD345" s="690"/>
      <c r="BE345" s="690"/>
      <c r="BF345" s="728"/>
      <c r="BG345" s="729"/>
      <c r="BH345" s="730"/>
      <c r="BI345" s="730"/>
      <c r="BJ345" s="730"/>
      <c r="BK345" s="731"/>
    </row>
    <row r="346" spans="1:63" s="914" customFormat="1" ht="45" customHeight="1">
      <c r="A346" s="690"/>
      <c r="B346" s="691"/>
      <c r="C346" s="749"/>
      <c r="D346" s="749"/>
      <c r="E346" s="695"/>
      <c r="F346" s="695"/>
      <c r="G346" s="701"/>
      <c r="H346" s="695"/>
      <c r="I346" s="541"/>
      <c r="J346" s="695"/>
      <c r="K346" s="915" t="s">
        <v>174</v>
      </c>
      <c r="L346" s="697" t="s">
        <v>475</v>
      </c>
      <c r="M346" s="912"/>
      <c r="N346" s="913"/>
      <c r="O346" s="708"/>
      <c r="P346" s="695"/>
      <c r="Q346" s="701"/>
      <c r="R346" s="693"/>
      <c r="S346" s="744" t="s">
        <v>162</v>
      </c>
      <c r="T346" s="745" t="s">
        <v>163</v>
      </c>
      <c r="U346" s="744">
        <f>+IFERROR(VLOOKUP(T346,[19]DATOS!$E$2:$F$17,2,FALSE),"")</f>
        <v>10</v>
      </c>
      <c r="V346" s="746"/>
      <c r="W346" s="746"/>
      <c r="X346" s="690"/>
      <c r="Y346" s="746"/>
      <c r="Z346" s="746"/>
      <c r="AA346" s="746"/>
      <c r="AB346" s="674"/>
      <c r="AC346" s="750"/>
      <c r="AD346" s="750"/>
      <c r="AE346" s="750"/>
      <c r="AF346" s="541"/>
      <c r="AG346" s="529"/>
      <c r="AH346" s="706"/>
      <c r="AI346" s="707"/>
      <c r="AJ346" s="706"/>
      <c r="AK346" s="708"/>
      <c r="AL346" s="708"/>
      <c r="AM346" s="708"/>
      <c r="AN346" s="708"/>
      <c r="AO346" s="695"/>
      <c r="AP346" s="741"/>
      <c r="AQ346" s="710"/>
      <c r="AR346" s="710"/>
      <c r="AS346" s="711"/>
      <c r="AT346" s="792"/>
      <c r="AU346" s="712"/>
      <c r="AV346" s="712"/>
      <c r="AW346" s="712"/>
      <c r="AX346" s="712"/>
      <c r="AY346" s="690"/>
      <c r="AZ346" s="690"/>
      <c r="BA346" s="690"/>
      <c r="BB346" s="690"/>
      <c r="BC346" s="690"/>
      <c r="BD346" s="690"/>
      <c r="BE346" s="690"/>
      <c r="BF346" s="728"/>
      <c r="BG346" s="729"/>
      <c r="BH346" s="730"/>
      <c r="BI346" s="730"/>
      <c r="BJ346" s="730"/>
      <c r="BK346" s="731"/>
    </row>
    <row r="347" spans="1:63" s="914" customFormat="1" ht="45" customHeight="1">
      <c r="A347" s="690"/>
      <c r="B347" s="691"/>
      <c r="C347" s="755"/>
      <c r="D347" s="755"/>
      <c r="E347" s="695"/>
      <c r="F347" s="695"/>
      <c r="G347" s="701"/>
      <c r="H347" s="695"/>
      <c r="I347" s="542"/>
      <c r="J347" s="695"/>
      <c r="K347" s="915" t="s">
        <v>175</v>
      </c>
      <c r="L347" s="697" t="s">
        <v>485</v>
      </c>
      <c r="M347" s="912"/>
      <c r="N347" s="913"/>
      <c r="O347" s="708"/>
      <c r="P347" s="695"/>
      <c r="Q347" s="701"/>
      <c r="R347" s="693"/>
      <c r="S347" s="744"/>
      <c r="T347" s="745"/>
      <c r="U347" s="744"/>
      <c r="V347" s="746"/>
      <c r="W347" s="746"/>
      <c r="X347" s="690"/>
      <c r="Y347" s="746"/>
      <c r="Z347" s="746"/>
      <c r="AA347" s="746"/>
      <c r="AB347" s="733"/>
      <c r="AC347" s="752"/>
      <c r="AD347" s="752"/>
      <c r="AE347" s="752"/>
      <c r="AF347" s="542"/>
      <c r="AG347" s="530"/>
      <c r="AH347" s="706"/>
      <c r="AI347" s="707"/>
      <c r="AJ347" s="706"/>
      <c r="AK347" s="708"/>
      <c r="AL347" s="708"/>
      <c r="AM347" s="708"/>
      <c r="AN347" s="708"/>
      <c r="AO347" s="695"/>
      <c r="AP347" s="741"/>
      <c r="AQ347" s="710"/>
      <c r="AR347" s="710"/>
      <c r="AS347" s="711"/>
      <c r="AT347" s="792"/>
      <c r="AU347" s="673"/>
      <c r="AV347" s="673"/>
      <c r="AW347" s="673"/>
      <c r="AX347" s="673"/>
      <c r="AY347" s="690"/>
      <c r="AZ347" s="690"/>
      <c r="BA347" s="690"/>
      <c r="BB347" s="690"/>
      <c r="BC347" s="690"/>
      <c r="BD347" s="690"/>
      <c r="BE347" s="690"/>
      <c r="BF347" s="728"/>
      <c r="BG347" s="729"/>
      <c r="BH347" s="730"/>
      <c r="BI347" s="730"/>
      <c r="BJ347" s="730"/>
      <c r="BK347" s="731"/>
    </row>
    <row r="348" spans="1:63" ht="15" customHeight="1">
      <c r="A348" s="705">
        <v>19</v>
      </c>
      <c r="B348" s="695" t="s">
        <v>791</v>
      </c>
      <c r="C348" s="753" t="s">
        <v>792</v>
      </c>
      <c r="D348" s="753" t="s">
        <v>793</v>
      </c>
      <c r="E348" s="693" t="s">
        <v>794</v>
      </c>
      <c r="F348" s="693" t="s">
        <v>126</v>
      </c>
      <c r="G348" s="778" t="s">
        <v>795</v>
      </c>
      <c r="H348" s="693" t="s">
        <v>796</v>
      </c>
      <c r="I348" s="757" t="s">
        <v>474</v>
      </c>
      <c r="J348" s="693" t="s">
        <v>129</v>
      </c>
      <c r="K348" s="696" t="s">
        <v>130</v>
      </c>
      <c r="L348" s="697" t="s">
        <v>475</v>
      </c>
      <c r="M348" s="698">
        <v>13</v>
      </c>
      <c r="N348" s="699" t="s">
        <v>605</v>
      </c>
      <c r="O348" s="916" t="s">
        <v>606</v>
      </c>
      <c r="P348" s="695" t="s">
        <v>476</v>
      </c>
      <c r="Q348" s="778" t="s">
        <v>797</v>
      </c>
      <c r="R348" s="757" t="s">
        <v>133</v>
      </c>
      <c r="S348" s="702" t="s">
        <v>134</v>
      </c>
      <c r="T348" s="703" t="s">
        <v>135</v>
      </c>
      <c r="U348" s="702">
        <v>15</v>
      </c>
      <c r="V348" s="736">
        <v>100</v>
      </c>
      <c r="W348" s="736" t="s">
        <v>136</v>
      </c>
      <c r="X348" s="767" t="s">
        <v>136</v>
      </c>
      <c r="Y348" s="736" t="s">
        <v>136</v>
      </c>
      <c r="Z348" s="736">
        <v>100</v>
      </c>
      <c r="AA348" s="704">
        <v>100</v>
      </c>
      <c r="AB348" s="813" t="s">
        <v>21</v>
      </c>
      <c r="AC348" s="736">
        <v>1</v>
      </c>
      <c r="AD348" s="736">
        <v>1</v>
      </c>
      <c r="AE348" s="736">
        <v>1</v>
      </c>
      <c r="AF348" s="757" t="s">
        <v>798</v>
      </c>
      <c r="AG348" s="759" t="s">
        <v>799</v>
      </c>
      <c r="AH348" s="760" t="s">
        <v>136</v>
      </c>
      <c r="AI348" s="917" t="s">
        <v>140</v>
      </c>
      <c r="AJ348" s="760" t="s">
        <v>141</v>
      </c>
      <c r="AK348" s="762" t="s">
        <v>129</v>
      </c>
      <c r="AL348" s="762" t="s">
        <v>725</v>
      </c>
      <c r="AM348" s="762" t="s">
        <v>605</v>
      </c>
      <c r="AN348" s="896" t="s">
        <v>606</v>
      </c>
      <c r="AO348" s="693" t="s">
        <v>476</v>
      </c>
      <c r="AP348" s="801" t="s">
        <v>800</v>
      </c>
      <c r="AQ348" s="764">
        <v>44927</v>
      </c>
      <c r="AR348" s="764">
        <v>45291</v>
      </c>
      <c r="AS348" s="765" t="s">
        <v>801</v>
      </c>
      <c r="AT348" s="766" t="s">
        <v>802</v>
      </c>
      <c r="AU348" s="705"/>
      <c r="AV348" s="705"/>
      <c r="AW348" s="705"/>
      <c r="AX348" s="705"/>
    </row>
    <row r="349" spans="1:63">
      <c r="A349" s="705"/>
      <c r="B349" s="695"/>
      <c r="C349" s="754"/>
      <c r="D349" s="754"/>
      <c r="E349" s="693"/>
      <c r="F349" s="693"/>
      <c r="G349" s="694"/>
      <c r="H349" s="693"/>
      <c r="I349" s="769"/>
      <c r="J349" s="693"/>
      <c r="K349" s="696" t="s">
        <v>145</v>
      </c>
      <c r="L349" s="697" t="s">
        <v>475</v>
      </c>
      <c r="M349" s="698"/>
      <c r="N349" s="699"/>
      <c r="O349" s="918"/>
      <c r="P349" s="695"/>
      <c r="Q349" s="694"/>
      <c r="R349" s="769"/>
      <c r="S349" s="702" t="s">
        <v>146</v>
      </c>
      <c r="T349" s="703" t="s">
        <v>147</v>
      </c>
      <c r="U349" s="702">
        <v>15</v>
      </c>
      <c r="V349" s="740"/>
      <c r="W349" s="740"/>
      <c r="X349" s="712"/>
      <c r="Y349" s="740"/>
      <c r="Z349" s="740"/>
      <c r="AA349" s="704"/>
      <c r="AB349" s="825"/>
      <c r="AC349" s="740"/>
      <c r="AD349" s="740"/>
      <c r="AE349" s="740"/>
      <c r="AF349" s="769"/>
      <c r="AG349" s="771"/>
      <c r="AH349" s="760"/>
      <c r="AI349" s="917"/>
      <c r="AJ349" s="760"/>
      <c r="AK349" s="762"/>
      <c r="AL349" s="762"/>
      <c r="AM349" s="762"/>
      <c r="AN349" s="901"/>
      <c r="AO349" s="693"/>
      <c r="AP349" s="801"/>
      <c r="AQ349" s="764"/>
      <c r="AR349" s="764"/>
      <c r="AS349" s="765"/>
      <c r="AT349" s="766"/>
      <c r="AU349" s="705"/>
      <c r="AV349" s="705"/>
      <c r="AW349" s="705"/>
      <c r="AX349" s="705"/>
    </row>
    <row r="350" spans="1:63">
      <c r="A350" s="705"/>
      <c r="B350" s="695"/>
      <c r="C350" s="754"/>
      <c r="D350" s="754"/>
      <c r="E350" s="693"/>
      <c r="F350" s="693"/>
      <c r="G350" s="694"/>
      <c r="H350" s="693"/>
      <c r="I350" s="769"/>
      <c r="J350" s="693"/>
      <c r="K350" s="696" t="s">
        <v>148</v>
      </c>
      <c r="L350" s="697" t="s">
        <v>485</v>
      </c>
      <c r="M350" s="698"/>
      <c r="N350" s="699"/>
      <c r="O350" s="918"/>
      <c r="P350" s="695"/>
      <c r="Q350" s="694"/>
      <c r="R350" s="769"/>
      <c r="S350" s="702" t="s">
        <v>149</v>
      </c>
      <c r="T350" s="703" t="s">
        <v>150</v>
      </c>
      <c r="U350" s="702">
        <v>15</v>
      </c>
      <c r="V350" s="740"/>
      <c r="W350" s="740"/>
      <c r="X350" s="712"/>
      <c r="Y350" s="740"/>
      <c r="Z350" s="740"/>
      <c r="AA350" s="704"/>
      <c r="AB350" s="825"/>
      <c r="AC350" s="740"/>
      <c r="AD350" s="740"/>
      <c r="AE350" s="740"/>
      <c r="AF350" s="769"/>
      <c r="AG350" s="771"/>
      <c r="AH350" s="760"/>
      <c r="AI350" s="917"/>
      <c r="AJ350" s="760"/>
      <c r="AK350" s="762"/>
      <c r="AL350" s="762"/>
      <c r="AM350" s="762"/>
      <c r="AN350" s="901"/>
      <c r="AO350" s="693"/>
      <c r="AP350" s="801"/>
      <c r="AQ350" s="764"/>
      <c r="AR350" s="764"/>
      <c r="AS350" s="765"/>
      <c r="AT350" s="766"/>
      <c r="AU350" s="705"/>
      <c r="AV350" s="705"/>
      <c r="AW350" s="705"/>
      <c r="AX350" s="705"/>
    </row>
    <row r="351" spans="1:63">
      <c r="A351" s="705"/>
      <c r="B351" s="695"/>
      <c r="C351" s="754"/>
      <c r="D351" s="754"/>
      <c r="E351" s="693"/>
      <c r="F351" s="693"/>
      <c r="G351" s="694"/>
      <c r="H351" s="693"/>
      <c r="I351" s="769"/>
      <c r="J351" s="693"/>
      <c r="K351" s="696" t="s">
        <v>151</v>
      </c>
      <c r="L351" s="697" t="s">
        <v>485</v>
      </c>
      <c r="M351" s="698"/>
      <c r="N351" s="699"/>
      <c r="O351" s="918"/>
      <c r="P351" s="695"/>
      <c r="Q351" s="694"/>
      <c r="R351" s="769"/>
      <c r="S351" s="702" t="s">
        <v>153</v>
      </c>
      <c r="T351" s="703" t="s">
        <v>154</v>
      </c>
      <c r="U351" s="702">
        <v>15</v>
      </c>
      <c r="V351" s="740"/>
      <c r="W351" s="740"/>
      <c r="X351" s="712"/>
      <c r="Y351" s="740"/>
      <c r="Z351" s="740"/>
      <c r="AA351" s="704"/>
      <c r="AB351" s="825"/>
      <c r="AC351" s="740"/>
      <c r="AD351" s="740"/>
      <c r="AE351" s="740"/>
      <c r="AF351" s="769"/>
      <c r="AG351" s="771"/>
      <c r="AH351" s="760"/>
      <c r="AI351" s="917"/>
      <c r="AJ351" s="760"/>
      <c r="AK351" s="762"/>
      <c r="AL351" s="762"/>
      <c r="AM351" s="762"/>
      <c r="AN351" s="901"/>
      <c r="AO351" s="693"/>
      <c r="AP351" s="801"/>
      <c r="AQ351" s="764"/>
      <c r="AR351" s="764"/>
      <c r="AS351" s="765"/>
      <c r="AT351" s="766"/>
      <c r="AU351" s="705"/>
      <c r="AV351" s="705"/>
      <c r="AW351" s="705"/>
      <c r="AX351" s="705"/>
    </row>
    <row r="352" spans="1:63">
      <c r="A352" s="705"/>
      <c r="B352" s="695"/>
      <c r="C352" s="754"/>
      <c r="D352" s="754"/>
      <c r="E352" s="693"/>
      <c r="F352" s="693"/>
      <c r="G352" s="694"/>
      <c r="H352" s="693"/>
      <c r="I352" s="769"/>
      <c r="J352" s="693"/>
      <c r="K352" s="696" t="s">
        <v>155</v>
      </c>
      <c r="L352" s="697" t="s">
        <v>475</v>
      </c>
      <c r="M352" s="698"/>
      <c r="N352" s="699"/>
      <c r="O352" s="918"/>
      <c r="P352" s="695"/>
      <c r="Q352" s="694"/>
      <c r="R352" s="769"/>
      <c r="S352" s="702" t="s">
        <v>156</v>
      </c>
      <c r="T352" s="703" t="s">
        <v>157</v>
      </c>
      <c r="U352" s="702">
        <v>15</v>
      </c>
      <c r="V352" s="740"/>
      <c r="W352" s="740"/>
      <c r="X352" s="712"/>
      <c r="Y352" s="740"/>
      <c r="Z352" s="740"/>
      <c r="AA352" s="704"/>
      <c r="AB352" s="825"/>
      <c r="AC352" s="740"/>
      <c r="AD352" s="740"/>
      <c r="AE352" s="740"/>
      <c r="AF352" s="769"/>
      <c r="AG352" s="771"/>
      <c r="AH352" s="760"/>
      <c r="AI352" s="917"/>
      <c r="AJ352" s="760"/>
      <c r="AK352" s="762"/>
      <c r="AL352" s="762"/>
      <c r="AM352" s="762"/>
      <c r="AN352" s="901"/>
      <c r="AO352" s="693"/>
      <c r="AP352" s="801"/>
      <c r="AQ352" s="764"/>
      <c r="AR352" s="764"/>
      <c r="AS352" s="765"/>
      <c r="AT352" s="766"/>
      <c r="AU352" s="705"/>
      <c r="AV352" s="705"/>
      <c r="AW352" s="705"/>
      <c r="AX352" s="705"/>
    </row>
    <row r="353" spans="1:50" ht="18.75" customHeight="1">
      <c r="A353" s="705"/>
      <c r="B353" s="695"/>
      <c r="C353" s="754"/>
      <c r="D353" s="754"/>
      <c r="E353" s="693"/>
      <c r="F353" s="693"/>
      <c r="G353" s="694"/>
      <c r="H353" s="693"/>
      <c r="I353" s="769"/>
      <c r="J353" s="693"/>
      <c r="K353" s="696" t="s">
        <v>158</v>
      </c>
      <c r="L353" s="697" t="s">
        <v>475</v>
      </c>
      <c r="M353" s="698"/>
      <c r="N353" s="699"/>
      <c r="O353" s="918"/>
      <c r="P353" s="695"/>
      <c r="Q353" s="694"/>
      <c r="R353" s="769"/>
      <c r="S353" s="702" t="s">
        <v>159</v>
      </c>
      <c r="T353" s="703" t="s">
        <v>160</v>
      </c>
      <c r="U353" s="702">
        <v>15</v>
      </c>
      <c r="V353" s="740"/>
      <c r="W353" s="740"/>
      <c r="X353" s="712"/>
      <c r="Y353" s="740"/>
      <c r="Z353" s="740"/>
      <c r="AA353" s="704"/>
      <c r="AB353" s="825"/>
      <c r="AC353" s="740"/>
      <c r="AD353" s="740"/>
      <c r="AE353" s="740"/>
      <c r="AF353" s="769"/>
      <c r="AG353" s="771"/>
      <c r="AH353" s="760"/>
      <c r="AI353" s="917"/>
      <c r="AJ353" s="760"/>
      <c r="AK353" s="762"/>
      <c r="AL353" s="762"/>
      <c r="AM353" s="762"/>
      <c r="AN353" s="901"/>
      <c r="AO353" s="693"/>
      <c r="AP353" s="801"/>
      <c r="AQ353" s="764"/>
      <c r="AR353" s="764"/>
      <c r="AS353" s="765"/>
      <c r="AT353" s="766"/>
      <c r="AU353" s="705"/>
      <c r="AV353" s="705"/>
      <c r="AW353" s="705"/>
      <c r="AX353" s="705"/>
    </row>
    <row r="354" spans="1:50" ht="17.25" customHeight="1">
      <c r="A354" s="705"/>
      <c r="B354" s="695"/>
      <c r="C354" s="754"/>
      <c r="D354" s="754"/>
      <c r="E354" s="693"/>
      <c r="F354" s="693"/>
      <c r="G354" s="694"/>
      <c r="H354" s="693"/>
      <c r="I354" s="769"/>
      <c r="J354" s="693"/>
      <c r="K354" s="696" t="s">
        <v>161</v>
      </c>
      <c r="L354" s="697" t="s">
        <v>475</v>
      </c>
      <c r="M354" s="698"/>
      <c r="N354" s="699"/>
      <c r="O354" s="918"/>
      <c r="P354" s="695"/>
      <c r="Q354" s="694"/>
      <c r="R354" s="769"/>
      <c r="S354" s="702" t="s">
        <v>162</v>
      </c>
      <c r="T354" s="703" t="s">
        <v>163</v>
      </c>
      <c r="U354" s="702">
        <v>10</v>
      </c>
      <c r="V354" s="740"/>
      <c r="W354" s="740"/>
      <c r="X354" s="712"/>
      <c r="Y354" s="740"/>
      <c r="Z354" s="740"/>
      <c r="AA354" s="704"/>
      <c r="AB354" s="825"/>
      <c r="AC354" s="740"/>
      <c r="AD354" s="740"/>
      <c r="AE354" s="740"/>
      <c r="AF354" s="769"/>
      <c r="AG354" s="771"/>
      <c r="AH354" s="760"/>
      <c r="AI354" s="917"/>
      <c r="AJ354" s="760"/>
      <c r="AK354" s="762"/>
      <c r="AL354" s="762"/>
      <c r="AM354" s="762"/>
      <c r="AN354" s="901"/>
      <c r="AO354" s="693"/>
      <c r="AP354" s="801"/>
      <c r="AQ354" s="764"/>
      <c r="AR354" s="764"/>
      <c r="AS354" s="765"/>
      <c r="AT354" s="756" t="s">
        <v>803</v>
      </c>
      <c r="AU354" s="705"/>
      <c r="AV354" s="705"/>
      <c r="AW354" s="705"/>
      <c r="AX354" s="705"/>
    </row>
    <row r="355" spans="1:50" ht="28.5" customHeight="1">
      <c r="A355" s="705"/>
      <c r="B355" s="695"/>
      <c r="C355" s="754"/>
      <c r="D355" s="754"/>
      <c r="E355" s="693"/>
      <c r="F355" s="693"/>
      <c r="G355" s="694"/>
      <c r="H355" s="693"/>
      <c r="I355" s="769"/>
      <c r="J355" s="693"/>
      <c r="K355" s="696" t="s">
        <v>164</v>
      </c>
      <c r="L355" s="697" t="s">
        <v>475</v>
      </c>
      <c r="M355" s="698"/>
      <c r="N355" s="699"/>
      <c r="O355" s="918"/>
      <c r="P355" s="695"/>
      <c r="Q355" s="694"/>
      <c r="R355" s="769"/>
      <c r="S355" s="736"/>
      <c r="T355" s="767"/>
      <c r="U355" s="736"/>
      <c r="V355" s="740"/>
      <c r="W355" s="740"/>
      <c r="X355" s="712"/>
      <c r="Y355" s="740"/>
      <c r="Z355" s="740"/>
      <c r="AA355" s="704"/>
      <c r="AB355" s="825"/>
      <c r="AC355" s="740"/>
      <c r="AD355" s="740"/>
      <c r="AE355" s="740"/>
      <c r="AF355" s="769"/>
      <c r="AG355" s="771"/>
      <c r="AH355" s="760"/>
      <c r="AI355" s="917"/>
      <c r="AJ355" s="760"/>
      <c r="AK355" s="762"/>
      <c r="AL355" s="762"/>
      <c r="AM355" s="762"/>
      <c r="AN355" s="901"/>
      <c r="AO355" s="693"/>
      <c r="AP355" s="801"/>
      <c r="AQ355" s="764"/>
      <c r="AR355" s="764"/>
      <c r="AS355" s="765"/>
      <c r="AT355" s="768"/>
      <c r="AU355" s="705"/>
      <c r="AV355" s="705"/>
      <c r="AW355" s="705"/>
      <c r="AX355" s="705"/>
    </row>
    <row r="356" spans="1:50">
      <c r="A356" s="705"/>
      <c r="B356" s="695"/>
      <c r="C356" s="754"/>
      <c r="D356" s="754"/>
      <c r="E356" s="693"/>
      <c r="F356" s="693"/>
      <c r="G356" s="694"/>
      <c r="H356" s="693"/>
      <c r="I356" s="769"/>
      <c r="J356" s="693"/>
      <c r="K356" s="696" t="s">
        <v>165</v>
      </c>
      <c r="L356" s="697" t="s">
        <v>485</v>
      </c>
      <c r="M356" s="698"/>
      <c r="N356" s="699"/>
      <c r="O356" s="918"/>
      <c r="P356" s="695"/>
      <c r="Q356" s="694"/>
      <c r="R356" s="769"/>
      <c r="S356" s="740"/>
      <c r="T356" s="712"/>
      <c r="U356" s="740"/>
      <c r="V356" s="740"/>
      <c r="W356" s="740"/>
      <c r="X356" s="712"/>
      <c r="Y356" s="740"/>
      <c r="Z356" s="740"/>
      <c r="AA356" s="704"/>
      <c r="AB356" s="825"/>
      <c r="AC356" s="740"/>
      <c r="AD356" s="740"/>
      <c r="AE356" s="740"/>
      <c r="AF356" s="769"/>
      <c r="AG356" s="771"/>
      <c r="AH356" s="760"/>
      <c r="AI356" s="917"/>
      <c r="AJ356" s="760"/>
      <c r="AK356" s="762"/>
      <c r="AL356" s="762"/>
      <c r="AM356" s="762"/>
      <c r="AN356" s="901"/>
      <c r="AO356" s="693"/>
      <c r="AP356" s="801"/>
      <c r="AQ356" s="764"/>
      <c r="AR356" s="764"/>
      <c r="AS356" s="765"/>
      <c r="AT356" s="768"/>
      <c r="AU356" s="705"/>
      <c r="AV356" s="705"/>
      <c r="AW356" s="705"/>
      <c r="AX356" s="705"/>
    </row>
    <row r="357" spans="1:50">
      <c r="A357" s="705"/>
      <c r="B357" s="695"/>
      <c r="C357" s="754"/>
      <c r="D357" s="754"/>
      <c r="E357" s="693"/>
      <c r="F357" s="693"/>
      <c r="G357" s="694"/>
      <c r="H357" s="693"/>
      <c r="I357" s="769"/>
      <c r="J357" s="693"/>
      <c r="K357" s="696" t="s">
        <v>166</v>
      </c>
      <c r="L357" s="697" t="s">
        <v>475</v>
      </c>
      <c r="M357" s="698"/>
      <c r="N357" s="699"/>
      <c r="O357" s="918"/>
      <c r="P357" s="695"/>
      <c r="Q357" s="694"/>
      <c r="R357" s="769"/>
      <c r="S357" s="740"/>
      <c r="T357" s="712"/>
      <c r="U357" s="740"/>
      <c r="V357" s="740"/>
      <c r="W357" s="740"/>
      <c r="X357" s="712"/>
      <c r="Y357" s="740"/>
      <c r="Z357" s="740"/>
      <c r="AA357" s="704"/>
      <c r="AB357" s="825"/>
      <c r="AC357" s="740"/>
      <c r="AD357" s="740"/>
      <c r="AE357" s="740"/>
      <c r="AF357" s="769"/>
      <c r="AG357" s="771"/>
      <c r="AH357" s="760"/>
      <c r="AI357" s="917"/>
      <c r="AJ357" s="760"/>
      <c r="AK357" s="762"/>
      <c r="AL357" s="762"/>
      <c r="AM357" s="762"/>
      <c r="AN357" s="901"/>
      <c r="AO357" s="693"/>
      <c r="AP357" s="801"/>
      <c r="AQ357" s="764"/>
      <c r="AR357" s="764"/>
      <c r="AS357" s="765"/>
      <c r="AT357" s="768"/>
      <c r="AU357" s="705"/>
      <c r="AV357" s="705"/>
      <c r="AW357" s="705"/>
      <c r="AX357" s="705"/>
    </row>
    <row r="358" spans="1:50" ht="15" customHeight="1">
      <c r="A358" s="705"/>
      <c r="B358" s="695"/>
      <c r="C358" s="754"/>
      <c r="D358" s="754"/>
      <c r="E358" s="693"/>
      <c r="F358" s="693"/>
      <c r="G358" s="732"/>
      <c r="H358" s="693"/>
      <c r="I358" s="769"/>
      <c r="J358" s="693"/>
      <c r="K358" s="696" t="s">
        <v>167</v>
      </c>
      <c r="L358" s="697" t="s">
        <v>475</v>
      </c>
      <c r="M358" s="698"/>
      <c r="N358" s="699"/>
      <c r="O358" s="918"/>
      <c r="P358" s="695"/>
      <c r="Q358" s="732"/>
      <c r="R358" s="663"/>
      <c r="S358" s="672"/>
      <c r="T358" s="673"/>
      <c r="U358" s="672"/>
      <c r="V358" s="672"/>
      <c r="W358" s="672"/>
      <c r="X358" s="673"/>
      <c r="Y358" s="672"/>
      <c r="Z358" s="672"/>
      <c r="AA358" s="704"/>
      <c r="AB358" s="843"/>
      <c r="AC358" s="672"/>
      <c r="AD358" s="672"/>
      <c r="AE358" s="672"/>
      <c r="AF358" s="663"/>
      <c r="AG358" s="776"/>
      <c r="AH358" s="760"/>
      <c r="AI358" s="917"/>
      <c r="AJ358" s="760"/>
      <c r="AK358" s="762"/>
      <c r="AL358" s="762"/>
      <c r="AM358" s="762"/>
      <c r="AN358" s="901"/>
      <c r="AO358" s="693"/>
      <c r="AP358" s="801"/>
      <c r="AQ358" s="764"/>
      <c r="AR358" s="764"/>
      <c r="AS358" s="765"/>
      <c r="AT358" s="774"/>
      <c r="AU358" s="705"/>
      <c r="AV358" s="705"/>
      <c r="AW358" s="705"/>
      <c r="AX358" s="705"/>
    </row>
    <row r="359" spans="1:50" ht="15" customHeight="1">
      <c r="A359" s="705"/>
      <c r="B359" s="695"/>
      <c r="C359" s="754"/>
      <c r="D359" s="754"/>
      <c r="E359" s="693"/>
      <c r="F359" s="693"/>
      <c r="G359" s="735" t="s">
        <v>804</v>
      </c>
      <c r="H359" s="693"/>
      <c r="I359" s="769"/>
      <c r="J359" s="693"/>
      <c r="K359" s="696" t="s">
        <v>168</v>
      </c>
      <c r="L359" s="697" t="s">
        <v>475</v>
      </c>
      <c r="M359" s="698"/>
      <c r="N359" s="699"/>
      <c r="O359" s="918"/>
      <c r="P359" s="695"/>
      <c r="Q359" s="735" t="s">
        <v>805</v>
      </c>
      <c r="R359" s="693" t="s">
        <v>133</v>
      </c>
      <c r="S359" s="702" t="s">
        <v>134</v>
      </c>
      <c r="T359" s="703" t="s">
        <v>135</v>
      </c>
      <c r="U359" s="702">
        <v>15</v>
      </c>
      <c r="V359" s="704">
        <v>100</v>
      </c>
      <c r="W359" s="704" t="s">
        <v>136</v>
      </c>
      <c r="X359" s="705" t="s">
        <v>136</v>
      </c>
      <c r="Y359" s="704" t="s">
        <v>136</v>
      </c>
      <c r="Z359" s="704">
        <v>100</v>
      </c>
      <c r="AA359" s="704"/>
      <c r="AB359" s="736" t="s">
        <v>21</v>
      </c>
      <c r="AC359" s="919">
        <v>1</v>
      </c>
      <c r="AD359" s="919">
        <v>1</v>
      </c>
      <c r="AE359" s="919">
        <v>0</v>
      </c>
      <c r="AF359" s="693" t="s">
        <v>798</v>
      </c>
      <c r="AG359" s="761" t="s">
        <v>806</v>
      </c>
      <c r="AH359" s="760"/>
      <c r="AI359" s="917"/>
      <c r="AJ359" s="760"/>
      <c r="AK359" s="762"/>
      <c r="AL359" s="762"/>
      <c r="AM359" s="762"/>
      <c r="AN359" s="901"/>
      <c r="AO359" s="693"/>
      <c r="AP359" s="801"/>
      <c r="AQ359" s="764"/>
      <c r="AR359" s="764"/>
      <c r="AS359" s="765"/>
      <c r="AT359" s="766" t="s">
        <v>807</v>
      </c>
      <c r="AU359" s="767"/>
      <c r="AV359" s="767"/>
      <c r="AW359" s="767"/>
      <c r="AX359" s="767"/>
    </row>
    <row r="360" spans="1:50" ht="41.25" customHeight="1">
      <c r="A360" s="705"/>
      <c r="B360" s="695"/>
      <c r="C360" s="669"/>
      <c r="D360" s="669"/>
      <c r="E360" s="693"/>
      <c r="F360" s="693"/>
      <c r="G360" s="735"/>
      <c r="H360" s="693"/>
      <c r="I360" s="769"/>
      <c r="J360" s="693"/>
      <c r="K360" s="739" t="s">
        <v>169</v>
      </c>
      <c r="L360" s="697" t="s">
        <v>475</v>
      </c>
      <c r="M360" s="698"/>
      <c r="N360" s="699"/>
      <c r="O360" s="918"/>
      <c r="P360" s="695"/>
      <c r="Q360" s="735"/>
      <c r="R360" s="693"/>
      <c r="S360" s="702" t="s">
        <v>146</v>
      </c>
      <c r="T360" s="703" t="s">
        <v>147</v>
      </c>
      <c r="U360" s="702">
        <v>15</v>
      </c>
      <c r="V360" s="704"/>
      <c r="W360" s="704"/>
      <c r="X360" s="705"/>
      <c r="Y360" s="704"/>
      <c r="Z360" s="704"/>
      <c r="AA360" s="704"/>
      <c r="AB360" s="740"/>
      <c r="AC360" s="920"/>
      <c r="AD360" s="920"/>
      <c r="AE360" s="920"/>
      <c r="AF360" s="693"/>
      <c r="AG360" s="761"/>
      <c r="AH360" s="760"/>
      <c r="AI360" s="917"/>
      <c r="AJ360" s="760"/>
      <c r="AK360" s="762"/>
      <c r="AL360" s="762"/>
      <c r="AM360" s="762"/>
      <c r="AN360" s="901"/>
      <c r="AO360" s="693"/>
      <c r="AP360" s="801"/>
      <c r="AQ360" s="764"/>
      <c r="AR360" s="764"/>
      <c r="AS360" s="765"/>
      <c r="AT360" s="766"/>
      <c r="AU360" s="712"/>
      <c r="AV360" s="712"/>
      <c r="AW360" s="712"/>
      <c r="AX360" s="712"/>
    </row>
    <row r="361" spans="1:50" ht="25.5" customHeight="1">
      <c r="A361" s="705"/>
      <c r="B361" s="695"/>
      <c r="C361" s="753" t="s">
        <v>808</v>
      </c>
      <c r="D361" s="921" t="s">
        <v>809</v>
      </c>
      <c r="E361" s="693"/>
      <c r="F361" s="693"/>
      <c r="G361" s="735"/>
      <c r="H361" s="693"/>
      <c r="I361" s="769"/>
      <c r="J361" s="693"/>
      <c r="K361" s="739" t="s">
        <v>170</v>
      </c>
      <c r="L361" s="697" t="s">
        <v>475</v>
      </c>
      <c r="M361" s="698"/>
      <c r="N361" s="699"/>
      <c r="O361" s="918"/>
      <c r="P361" s="695"/>
      <c r="Q361" s="735"/>
      <c r="R361" s="693"/>
      <c r="S361" s="702" t="s">
        <v>149</v>
      </c>
      <c r="T361" s="703" t="s">
        <v>150</v>
      </c>
      <c r="U361" s="702">
        <v>15</v>
      </c>
      <c r="V361" s="704"/>
      <c r="W361" s="704"/>
      <c r="X361" s="705"/>
      <c r="Y361" s="704"/>
      <c r="Z361" s="704"/>
      <c r="AA361" s="704"/>
      <c r="AB361" s="740"/>
      <c r="AC361" s="920"/>
      <c r="AD361" s="920"/>
      <c r="AE361" s="920"/>
      <c r="AF361" s="693"/>
      <c r="AG361" s="761"/>
      <c r="AH361" s="760"/>
      <c r="AI361" s="917"/>
      <c r="AJ361" s="760"/>
      <c r="AK361" s="762"/>
      <c r="AL361" s="762"/>
      <c r="AM361" s="762"/>
      <c r="AN361" s="901"/>
      <c r="AO361" s="693"/>
      <c r="AP361" s="801"/>
      <c r="AQ361" s="764"/>
      <c r="AR361" s="764"/>
      <c r="AS361" s="765"/>
      <c r="AT361" s="766"/>
      <c r="AU361" s="712"/>
      <c r="AV361" s="712"/>
      <c r="AW361" s="712"/>
      <c r="AX361" s="712"/>
    </row>
    <row r="362" spans="1:50">
      <c r="A362" s="705"/>
      <c r="B362" s="695"/>
      <c r="C362" s="754"/>
      <c r="D362" s="749"/>
      <c r="E362" s="693"/>
      <c r="F362" s="693"/>
      <c r="G362" s="735"/>
      <c r="H362" s="693"/>
      <c r="I362" s="769"/>
      <c r="J362" s="693"/>
      <c r="K362" s="739" t="s">
        <v>171</v>
      </c>
      <c r="L362" s="697" t="s">
        <v>475</v>
      </c>
      <c r="M362" s="698"/>
      <c r="N362" s="699"/>
      <c r="O362" s="918"/>
      <c r="P362" s="695"/>
      <c r="Q362" s="735"/>
      <c r="R362" s="693"/>
      <c r="S362" s="702" t="s">
        <v>153</v>
      </c>
      <c r="T362" s="703" t="s">
        <v>154</v>
      </c>
      <c r="U362" s="702">
        <v>15</v>
      </c>
      <c r="V362" s="704"/>
      <c r="W362" s="704"/>
      <c r="X362" s="705"/>
      <c r="Y362" s="704"/>
      <c r="Z362" s="704"/>
      <c r="AA362" s="704"/>
      <c r="AB362" s="740"/>
      <c r="AC362" s="920"/>
      <c r="AD362" s="920"/>
      <c r="AE362" s="920"/>
      <c r="AF362" s="693"/>
      <c r="AG362" s="761"/>
      <c r="AH362" s="760"/>
      <c r="AI362" s="917"/>
      <c r="AJ362" s="760"/>
      <c r="AK362" s="762"/>
      <c r="AL362" s="762"/>
      <c r="AM362" s="762"/>
      <c r="AN362" s="901"/>
      <c r="AO362" s="693"/>
      <c r="AP362" s="801"/>
      <c r="AQ362" s="764"/>
      <c r="AR362" s="764"/>
      <c r="AS362" s="765"/>
      <c r="AT362" s="766"/>
      <c r="AU362" s="712"/>
      <c r="AV362" s="712"/>
      <c r="AW362" s="712"/>
      <c r="AX362" s="712"/>
    </row>
    <row r="363" spans="1:50" ht="20.25" customHeight="1">
      <c r="A363" s="705"/>
      <c r="B363" s="695"/>
      <c r="C363" s="754"/>
      <c r="D363" s="749"/>
      <c r="E363" s="693"/>
      <c r="F363" s="693"/>
      <c r="G363" s="735"/>
      <c r="H363" s="693"/>
      <c r="I363" s="769"/>
      <c r="J363" s="693"/>
      <c r="K363" s="739" t="s">
        <v>172</v>
      </c>
      <c r="L363" s="697" t="s">
        <v>485</v>
      </c>
      <c r="M363" s="698"/>
      <c r="N363" s="699"/>
      <c r="O363" s="918"/>
      <c r="P363" s="695"/>
      <c r="Q363" s="735"/>
      <c r="R363" s="693"/>
      <c r="S363" s="702" t="s">
        <v>156</v>
      </c>
      <c r="T363" s="703" t="s">
        <v>157</v>
      </c>
      <c r="U363" s="702">
        <v>15</v>
      </c>
      <c r="V363" s="704"/>
      <c r="W363" s="704"/>
      <c r="X363" s="705"/>
      <c r="Y363" s="704"/>
      <c r="Z363" s="704"/>
      <c r="AA363" s="704"/>
      <c r="AB363" s="740"/>
      <c r="AC363" s="920"/>
      <c r="AD363" s="920"/>
      <c r="AE363" s="920"/>
      <c r="AF363" s="693"/>
      <c r="AG363" s="761"/>
      <c r="AH363" s="760"/>
      <c r="AI363" s="917"/>
      <c r="AJ363" s="760"/>
      <c r="AK363" s="762"/>
      <c r="AL363" s="762"/>
      <c r="AM363" s="762"/>
      <c r="AN363" s="901"/>
      <c r="AO363" s="693"/>
      <c r="AP363" s="801"/>
      <c r="AQ363" s="764"/>
      <c r="AR363" s="764"/>
      <c r="AS363" s="765"/>
      <c r="AT363" s="766"/>
      <c r="AU363" s="712"/>
      <c r="AV363" s="712"/>
      <c r="AW363" s="712"/>
      <c r="AX363" s="712"/>
    </row>
    <row r="364" spans="1:50">
      <c r="A364" s="705"/>
      <c r="B364" s="695"/>
      <c r="C364" s="754"/>
      <c r="D364" s="749"/>
      <c r="E364" s="693"/>
      <c r="F364" s="693"/>
      <c r="G364" s="735"/>
      <c r="H364" s="693"/>
      <c r="I364" s="769"/>
      <c r="J364" s="693"/>
      <c r="K364" s="739" t="s">
        <v>173</v>
      </c>
      <c r="L364" s="697" t="s">
        <v>475</v>
      </c>
      <c r="M364" s="698"/>
      <c r="N364" s="699"/>
      <c r="O364" s="918"/>
      <c r="P364" s="695"/>
      <c r="Q364" s="735"/>
      <c r="R364" s="693"/>
      <c r="S364" s="702" t="s">
        <v>159</v>
      </c>
      <c r="T364" s="703" t="s">
        <v>160</v>
      </c>
      <c r="U364" s="702">
        <v>15</v>
      </c>
      <c r="V364" s="704"/>
      <c r="W364" s="704"/>
      <c r="X364" s="705"/>
      <c r="Y364" s="704"/>
      <c r="Z364" s="704"/>
      <c r="AA364" s="704"/>
      <c r="AB364" s="740"/>
      <c r="AC364" s="920"/>
      <c r="AD364" s="920"/>
      <c r="AE364" s="920"/>
      <c r="AF364" s="693"/>
      <c r="AG364" s="761"/>
      <c r="AH364" s="760"/>
      <c r="AI364" s="917"/>
      <c r="AJ364" s="760"/>
      <c r="AK364" s="762"/>
      <c r="AL364" s="762"/>
      <c r="AM364" s="762"/>
      <c r="AN364" s="901"/>
      <c r="AO364" s="693"/>
      <c r="AP364" s="801"/>
      <c r="AQ364" s="764"/>
      <c r="AR364" s="764"/>
      <c r="AS364" s="765"/>
      <c r="AT364" s="766"/>
      <c r="AU364" s="712"/>
      <c r="AV364" s="712"/>
      <c r="AW364" s="712"/>
      <c r="AX364" s="712"/>
    </row>
    <row r="365" spans="1:50">
      <c r="A365" s="705"/>
      <c r="B365" s="695"/>
      <c r="C365" s="754"/>
      <c r="D365" s="749"/>
      <c r="E365" s="693"/>
      <c r="F365" s="693"/>
      <c r="G365" s="735"/>
      <c r="H365" s="693"/>
      <c r="I365" s="769"/>
      <c r="J365" s="693"/>
      <c r="K365" s="739" t="s">
        <v>174</v>
      </c>
      <c r="L365" s="697" t="s">
        <v>485</v>
      </c>
      <c r="M365" s="698"/>
      <c r="N365" s="699"/>
      <c r="O365" s="918"/>
      <c r="P365" s="695"/>
      <c r="Q365" s="735"/>
      <c r="R365" s="693"/>
      <c r="S365" s="702" t="s">
        <v>162</v>
      </c>
      <c r="T365" s="703" t="s">
        <v>163</v>
      </c>
      <c r="U365" s="702">
        <v>10</v>
      </c>
      <c r="V365" s="704"/>
      <c r="W365" s="704"/>
      <c r="X365" s="705"/>
      <c r="Y365" s="704"/>
      <c r="Z365" s="704"/>
      <c r="AA365" s="704"/>
      <c r="AB365" s="740"/>
      <c r="AC365" s="920"/>
      <c r="AD365" s="920"/>
      <c r="AE365" s="920"/>
      <c r="AF365" s="693"/>
      <c r="AG365" s="761"/>
      <c r="AH365" s="760"/>
      <c r="AI365" s="917"/>
      <c r="AJ365" s="760"/>
      <c r="AK365" s="762"/>
      <c r="AL365" s="762"/>
      <c r="AM365" s="762"/>
      <c r="AN365" s="901"/>
      <c r="AO365" s="693"/>
      <c r="AP365" s="801"/>
      <c r="AQ365" s="764"/>
      <c r="AR365" s="764"/>
      <c r="AS365" s="765"/>
      <c r="AT365" s="766"/>
      <c r="AU365" s="712"/>
      <c r="AV365" s="712"/>
      <c r="AW365" s="712"/>
      <c r="AX365" s="712"/>
    </row>
    <row r="366" spans="1:50" ht="16.5" customHeight="1">
      <c r="A366" s="705"/>
      <c r="B366" s="695"/>
      <c r="C366" s="754"/>
      <c r="D366" s="749"/>
      <c r="E366" s="693"/>
      <c r="F366" s="693"/>
      <c r="G366" s="735"/>
      <c r="H366" s="693"/>
      <c r="I366" s="769"/>
      <c r="J366" s="693"/>
      <c r="K366" s="739" t="s">
        <v>175</v>
      </c>
      <c r="L366" s="697" t="s">
        <v>485</v>
      </c>
      <c r="M366" s="698"/>
      <c r="N366" s="699"/>
      <c r="O366" s="918"/>
      <c r="P366" s="695"/>
      <c r="Q366" s="735"/>
      <c r="R366" s="693"/>
      <c r="S366" s="922"/>
      <c r="T366" s="923"/>
      <c r="U366" s="922"/>
      <c r="V366" s="704"/>
      <c r="W366" s="704"/>
      <c r="X366" s="705"/>
      <c r="Y366" s="704"/>
      <c r="Z366" s="704"/>
      <c r="AA366" s="704"/>
      <c r="AB366" s="672"/>
      <c r="AC366" s="920"/>
      <c r="AD366" s="920"/>
      <c r="AE366" s="920"/>
      <c r="AF366" s="693"/>
      <c r="AG366" s="761"/>
      <c r="AH366" s="760"/>
      <c r="AI366" s="917"/>
      <c r="AJ366" s="760"/>
      <c r="AK366" s="762"/>
      <c r="AL366" s="762"/>
      <c r="AM366" s="762"/>
      <c r="AN366" s="901"/>
      <c r="AO366" s="693"/>
      <c r="AP366" s="801"/>
      <c r="AQ366" s="764"/>
      <c r="AR366" s="764"/>
      <c r="AS366" s="765"/>
      <c r="AT366" s="766"/>
      <c r="AU366" s="673"/>
      <c r="AV366" s="673"/>
      <c r="AW366" s="673"/>
      <c r="AX366" s="673"/>
    </row>
    <row r="367" spans="1:50" ht="16.5" customHeight="1">
      <c r="A367" s="705"/>
      <c r="B367" s="695"/>
      <c r="C367" s="754"/>
      <c r="D367" s="749"/>
      <c r="E367" s="693"/>
      <c r="F367" s="693"/>
      <c r="G367" s="756"/>
      <c r="H367" s="693"/>
      <c r="I367" s="769"/>
      <c r="J367" s="693"/>
      <c r="K367" s="739"/>
      <c r="L367" s="697"/>
      <c r="M367" s="698"/>
      <c r="N367" s="699"/>
      <c r="O367" s="918"/>
      <c r="P367" s="695"/>
      <c r="Q367" s="735" t="s">
        <v>810</v>
      </c>
      <c r="R367" s="693" t="s">
        <v>133</v>
      </c>
      <c r="S367" s="702" t="s">
        <v>134</v>
      </c>
      <c r="T367" s="703" t="s">
        <v>135</v>
      </c>
      <c r="U367" s="702">
        <v>15</v>
      </c>
      <c r="V367" s="704">
        <v>100</v>
      </c>
      <c r="W367" s="704" t="s">
        <v>136</v>
      </c>
      <c r="X367" s="705" t="s">
        <v>136</v>
      </c>
      <c r="Y367" s="704" t="s">
        <v>136</v>
      </c>
      <c r="Z367" s="704">
        <v>100</v>
      </c>
      <c r="AA367" s="704"/>
      <c r="AB367" s="736" t="s">
        <v>49</v>
      </c>
      <c r="AC367" s="783">
        <v>0.33</v>
      </c>
      <c r="AD367" s="783">
        <v>0.33</v>
      </c>
      <c r="AE367" s="783">
        <v>0.34</v>
      </c>
      <c r="AF367" s="693" t="s">
        <v>811</v>
      </c>
      <c r="AG367" s="761" t="s">
        <v>812</v>
      </c>
      <c r="AH367" s="760"/>
      <c r="AI367" s="917"/>
      <c r="AJ367" s="760"/>
      <c r="AK367" s="762"/>
      <c r="AL367" s="762"/>
      <c r="AM367" s="762"/>
      <c r="AN367" s="901"/>
      <c r="AO367" s="693"/>
      <c r="AP367" s="763" t="s">
        <v>813</v>
      </c>
      <c r="AQ367" s="764"/>
      <c r="AR367" s="764"/>
      <c r="AS367" s="765"/>
      <c r="AT367" s="766" t="s">
        <v>814</v>
      </c>
      <c r="AU367" s="705"/>
      <c r="AV367" s="705"/>
      <c r="AW367" s="705"/>
      <c r="AX367" s="705"/>
    </row>
    <row r="368" spans="1:50" ht="16.5" customHeight="1">
      <c r="A368" s="705"/>
      <c r="B368" s="695"/>
      <c r="C368" s="754"/>
      <c r="D368" s="749"/>
      <c r="E368" s="693"/>
      <c r="F368" s="693"/>
      <c r="G368" s="768"/>
      <c r="H368" s="693"/>
      <c r="I368" s="769"/>
      <c r="J368" s="693"/>
      <c r="K368" s="739"/>
      <c r="L368" s="697"/>
      <c r="M368" s="698"/>
      <c r="N368" s="699"/>
      <c r="O368" s="918"/>
      <c r="P368" s="695"/>
      <c r="Q368" s="735"/>
      <c r="R368" s="693"/>
      <c r="S368" s="702" t="s">
        <v>146</v>
      </c>
      <c r="T368" s="703" t="s">
        <v>147</v>
      </c>
      <c r="U368" s="702">
        <v>15</v>
      </c>
      <c r="V368" s="704"/>
      <c r="W368" s="704"/>
      <c r="X368" s="705"/>
      <c r="Y368" s="704"/>
      <c r="Z368" s="704"/>
      <c r="AA368" s="704"/>
      <c r="AB368" s="740"/>
      <c r="AC368" s="740"/>
      <c r="AD368" s="740"/>
      <c r="AE368" s="740"/>
      <c r="AF368" s="693"/>
      <c r="AG368" s="761"/>
      <c r="AH368" s="760"/>
      <c r="AI368" s="917"/>
      <c r="AJ368" s="760"/>
      <c r="AK368" s="762"/>
      <c r="AL368" s="762"/>
      <c r="AM368" s="762"/>
      <c r="AN368" s="901"/>
      <c r="AO368" s="693"/>
      <c r="AP368" s="772"/>
      <c r="AQ368" s="764"/>
      <c r="AR368" s="764"/>
      <c r="AS368" s="765"/>
      <c r="AT368" s="766"/>
      <c r="AU368" s="705"/>
      <c r="AV368" s="705"/>
      <c r="AW368" s="705"/>
      <c r="AX368" s="705"/>
    </row>
    <row r="369" spans="1:50" ht="16.5" customHeight="1">
      <c r="A369" s="705"/>
      <c r="B369" s="695"/>
      <c r="C369" s="754"/>
      <c r="D369" s="749"/>
      <c r="E369" s="693"/>
      <c r="F369" s="693"/>
      <c r="G369" s="768"/>
      <c r="H369" s="693"/>
      <c r="I369" s="769"/>
      <c r="J369" s="693"/>
      <c r="K369" s="739"/>
      <c r="L369" s="697"/>
      <c r="M369" s="698"/>
      <c r="N369" s="699"/>
      <c r="O369" s="918"/>
      <c r="P369" s="695"/>
      <c r="Q369" s="735"/>
      <c r="R369" s="693"/>
      <c r="S369" s="702" t="s">
        <v>149</v>
      </c>
      <c r="T369" s="703" t="s">
        <v>150</v>
      </c>
      <c r="U369" s="702">
        <v>15</v>
      </c>
      <c r="V369" s="704"/>
      <c r="W369" s="704"/>
      <c r="X369" s="705"/>
      <c r="Y369" s="704"/>
      <c r="Z369" s="704"/>
      <c r="AA369" s="704"/>
      <c r="AB369" s="740"/>
      <c r="AC369" s="740"/>
      <c r="AD369" s="740"/>
      <c r="AE369" s="740"/>
      <c r="AF369" s="693"/>
      <c r="AG369" s="761"/>
      <c r="AH369" s="760"/>
      <c r="AI369" s="917"/>
      <c r="AJ369" s="760"/>
      <c r="AK369" s="762"/>
      <c r="AL369" s="762"/>
      <c r="AM369" s="762"/>
      <c r="AN369" s="901"/>
      <c r="AO369" s="693"/>
      <c r="AP369" s="772"/>
      <c r="AQ369" s="764"/>
      <c r="AR369" s="764"/>
      <c r="AS369" s="765"/>
      <c r="AT369" s="766"/>
      <c r="AU369" s="705"/>
      <c r="AV369" s="705"/>
      <c r="AW369" s="705"/>
      <c r="AX369" s="705"/>
    </row>
    <row r="370" spans="1:50" ht="16.5" customHeight="1">
      <c r="A370" s="705"/>
      <c r="B370" s="695"/>
      <c r="C370" s="754"/>
      <c r="D370" s="749"/>
      <c r="E370" s="693"/>
      <c r="F370" s="693"/>
      <c r="G370" s="768"/>
      <c r="H370" s="693"/>
      <c r="I370" s="769"/>
      <c r="J370" s="693"/>
      <c r="K370" s="739"/>
      <c r="L370" s="697"/>
      <c r="M370" s="698"/>
      <c r="N370" s="699"/>
      <c r="O370" s="918"/>
      <c r="P370" s="695"/>
      <c r="Q370" s="735"/>
      <c r="R370" s="693"/>
      <c r="S370" s="702" t="s">
        <v>153</v>
      </c>
      <c r="T370" s="703" t="s">
        <v>154</v>
      </c>
      <c r="U370" s="702">
        <v>15</v>
      </c>
      <c r="V370" s="704"/>
      <c r="W370" s="704"/>
      <c r="X370" s="705"/>
      <c r="Y370" s="704"/>
      <c r="Z370" s="704"/>
      <c r="AA370" s="704"/>
      <c r="AB370" s="740"/>
      <c r="AC370" s="740"/>
      <c r="AD370" s="740"/>
      <c r="AE370" s="740"/>
      <c r="AF370" s="693"/>
      <c r="AG370" s="761"/>
      <c r="AH370" s="760"/>
      <c r="AI370" s="917"/>
      <c r="AJ370" s="760"/>
      <c r="AK370" s="762"/>
      <c r="AL370" s="762"/>
      <c r="AM370" s="762"/>
      <c r="AN370" s="901"/>
      <c r="AO370" s="693"/>
      <c r="AP370" s="772"/>
      <c r="AQ370" s="764"/>
      <c r="AR370" s="764"/>
      <c r="AS370" s="765"/>
      <c r="AT370" s="766"/>
      <c r="AU370" s="705"/>
      <c r="AV370" s="705"/>
      <c r="AW370" s="705"/>
      <c r="AX370" s="705"/>
    </row>
    <row r="371" spans="1:50" ht="16.5" customHeight="1">
      <c r="A371" s="705"/>
      <c r="B371" s="695"/>
      <c r="C371" s="754"/>
      <c r="D371" s="749"/>
      <c r="E371" s="693"/>
      <c r="F371" s="693"/>
      <c r="G371" s="768"/>
      <c r="H371" s="693"/>
      <c r="I371" s="769"/>
      <c r="J371" s="693"/>
      <c r="K371" s="739"/>
      <c r="L371" s="697"/>
      <c r="M371" s="698"/>
      <c r="N371" s="699"/>
      <c r="O371" s="918"/>
      <c r="P371" s="695"/>
      <c r="Q371" s="735"/>
      <c r="R371" s="693"/>
      <c r="S371" s="702" t="s">
        <v>156</v>
      </c>
      <c r="T371" s="703" t="s">
        <v>157</v>
      </c>
      <c r="U371" s="702">
        <v>15</v>
      </c>
      <c r="V371" s="704"/>
      <c r="W371" s="704"/>
      <c r="X371" s="705"/>
      <c r="Y371" s="704"/>
      <c r="Z371" s="704"/>
      <c r="AA371" s="704"/>
      <c r="AB371" s="740"/>
      <c r="AC371" s="740"/>
      <c r="AD371" s="740"/>
      <c r="AE371" s="740"/>
      <c r="AF371" s="693"/>
      <c r="AG371" s="761"/>
      <c r="AH371" s="760"/>
      <c r="AI371" s="917"/>
      <c r="AJ371" s="760"/>
      <c r="AK371" s="762"/>
      <c r="AL371" s="762"/>
      <c r="AM371" s="762"/>
      <c r="AN371" s="901"/>
      <c r="AO371" s="693"/>
      <c r="AP371" s="772"/>
      <c r="AQ371" s="764"/>
      <c r="AR371" s="764"/>
      <c r="AS371" s="765"/>
      <c r="AT371" s="766"/>
      <c r="AU371" s="705"/>
      <c r="AV371" s="705"/>
      <c r="AW371" s="705"/>
      <c r="AX371" s="705"/>
    </row>
    <row r="372" spans="1:50" ht="16.5" customHeight="1">
      <c r="A372" s="705"/>
      <c r="B372" s="695"/>
      <c r="C372" s="754"/>
      <c r="D372" s="749"/>
      <c r="E372" s="693"/>
      <c r="F372" s="693"/>
      <c r="G372" s="768"/>
      <c r="H372" s="693"/>
      <c r="I372" s="769"/>
      <c r="J372" s="693"/>
      <c r="K372" s="739"/>
      <c r="L372" s="697"/>
      <c r="M372" s="698"/>
      <c r="N372" s="699"/>
      <c r="O372" s="918"/>
      <c r="P372" s="695"/>
      <c r="Q372" s="735"/>
      <c r="R372" s="693"/>
      <c r="S372" s="702" t="s">
        <v>159</v>
      </c>
      <c r="T372" s="703" t="s">
        <v>160</v>
      </c>
      <c r="U372" s="702">
        <v>15</v>
      </c>
      <c r="V372" s="704"/>
      <c r="W372" s="704"/>
      <c r="X372" s="705"/>
      <c r="Y372" s="704"/>
      <c r="Z372" s="704"/>
      <c r="AA372" s="704"/>
      <c r="AB372" s="740"/>
      <c r="AC372" s="740"/>
      <c r="AD372" s="740"/>
      <c r="AE372" s="740"/>
      <c r="AF372" s="693"/>
      <c r="AG372" s="761"/>
      <c r="AH372" s="760"/>
      <c r="AI372" s="917"/>
      <c r="AJ372" s="760"/>
      <c r="AK372" s="762"/>
      <c r="AL372" s="762"/>
      <c r="AM372" s="762"/>
      <c r="AN372" s="901"/>
      <c r="AO372" s="693"/>
      <c r="AP372" s="772"/>
      <c r="AQ372" s="764"/>
      <c r="AR372" s="764"/>
      <c r="AS372" s="765"/>
      <c r="AT372" s="766"/>
      <c r="AU372" s="705"/>
      <c r="AV372" s="705"/>
      <c r="AW372" s="705"/>
      <c r="AX372" s="705"/>
    </row>
    <row r="373" spans="1:50" ht="16.5" customHeight="1">
      <c r="A373" s="705"/>
      <c r="B373" s="695"/>
      <c r="C373" s="754"/>
      <c r="D373" s="749"/>
      <c r="E373" s="693"/>
      <c r="F373" s="693"/>
      <c r="G373" s="768"/>
      <c r="H373" s="693"/>
      <c r="I373" s="769"/>
      <c r="J373" s="693"/>
      <c r="K373" s="739"/>
      <c r="L373" s="697"/>
      <c r="M373" s="698"/>
      <c r="N373" s="699"/>
      <c r="O373" s="918"/>
      <c r="P373" s="695"/>
      <c r="Q373" s="735"/>
      <c r="R373" s="693"/>
      <c r="S373" s="702" t="s">
        <v>162</v>
      </c>
      <c r="T373" s="703" t="s">
        <v>163</v>
      </c>
      <c r="U373" s="702">
        <v>10</v>
      </c>
      <c r="V373" s="704"/>
      <c r="W373" s="704"/>
      <c r="X373" s="705"/>
      <c r="Y373" s="704"/>
      <c r="Z373" s="704"/>
      <c r="AA373" s="704"/>
      <c r="AB373" s="740"/>
      <c r="AC373" s="740"/>
      <c r="AD373" s="740"/>
      <c r="AE373" s="740"/>
      <c r="AF373" s="693"/>
      <c r="AG373" s="761"/>
      <c r="AH373" s="760"/>
      <c r="AI373" s="917"/>
      <c r="AJ373" s="760"/>
      <c r="AK373" s="762"/>
      <c r="AL373" s="762"/>
      <c r="AM373" s="762"/>
      <c r="AN373" s="901"/>
      <c r="AO373" s="693"/>
      <c r="AP373" s="772"/>
      <c r="AQ373" s="764"/>
      <c r="AR373" s="764"/>
      <c r="AS373" s="765"/>
      <c r="AT373" s="766" t="s">
        <v>815</v>
      </c>
      <c r="AU373" s="705"/>
      <c r="AV373" s="705"/>
      <c r="AW373" s="705"/>
      <c r="AX373" s="705"/>
    </row>
    <row r="374" spans="1:50" ht="85.5" customHeight="1">
      <c r="A374" s="705"/>
      <c r="B374" s="695"/>
      <c r="C374" s="754"/>
      <c r="D374" s="749"/>
      <c r="E374" s="693"/>
      <c r="F374" s="693"/>
      <c r="G374" s="774"/>
      <c r="H374" s="693"/>
      <c r="I374" s="769"/>
      <c r="J374" s="693"/>
      <c r="K374" s="739"/>
      <c r="L374" s="697"/>
      <c r="M374" s="698"/>
      <c r="N374" s="699"/>
      <c r="O374" s="918"/>
      <c r="P374" s="695"/>
      <c r="Q374" s="735"/>
      <c r="R374" s="693"/>
      <c r="S374" s="922"/>
      <c r="T374" s="923"/>
      <c r="U374" s="922"/>
      <c r="V374" s="704"/>
      <c r="W374" s="704"/>
      <c r="X374" s="705"/>
      <c r="Y374" s="704"/>
      <c r="Z374" s="704"/>
      <c r="AA374" s="704"/>
      <c r="AB374" s="672"/>
      <c r="AC374" s="672"/>
      <c r="AD374" s="672"/>
      <c r="AE374" s="672"/>
      <c r="AF374" s="693"/>
      <c r="AG374" s="761"/>
      <c r="AH374" s="760"/>
      <c r="AI374" s="917"/>
      <c r="AJ374" s="760"/>
      <c r="AK374" s="762"/>
      <c r="AL374" s="762"/>
      <c r="AM374" s="762"/>
      <c r="AN374" s="901"/>
      <c r="AO374" s="693"/>
      <c r="AP374" s="772"/>
      <c r="AQ374" s="764"/>
      <c r="AR374" s="764"/>
      <c r="AS374" s="765"/>
      <c r="AT374" s="766"/>
      <c r="AU374" s="705"/>
      <c r="AV374" s="705"/>
      <c r="AW374" s="705"/>
      <c r="AX374" s="705"/>
    </row>
    <row r="375" spans="1:50" ht="63" customHeight="1">
      <c r="A375" s="705"/>
      <c r="B375" s="695"/>
      <c r="C375" s="754"/>
      <c r="D375" s="749"/>
      <c r="E375" s="693"/>
      <c r="F375" s="693"/>
      <c r="G375" s="924"/>
      <c r="H375" s="693"/>
      <c r="I375" s="769"/>
      <c r="J375" s="693"/>
      <c r="K375" s="739"/>
      <c r="L375" s="697"/>
      <c r="M375" s="698"/>
      <c r="N375" s="699"/>
      <c r="O375" s="918"/>
      <c r="P375" s="695"/>
      <c r="Q375" s="756" t="s">
        <v>816</v>
      </c>
      <c r="R375" s="757" t="s">
        <v>133</v>
      </c>
      <c r="S375" s="702" t="s">
        <v>134</v>
      </c>
      <c r="T375" s="703" t="s">
        <v>135</v>
      </c>
      <c r="U375" s="702">
        <v>15</v>
      </c>
      <c r="V375" s="736">
        <v>100</v>
      </c>
      <c r="W375" s="736" t="s">
        <v>136</v>
      </c>
      <c r="X375" s="736" t="s">
        <v>136</v>
      </c>
      <c r="Y375" s="736" t="s">
        <v>136</v>
      </c>
      <c r="Z375" s="736">
        <v>100</v>
      </c>
      <c r="AA375" s="704"/>
      <c r="AB375" s="770" t="s">
        <v>49</v>
      </c>
      <c r="AC375" s="773">
        <v>0.33</v>
      </c>
      <c r="AD375" s="773">
        <v>0.33</v>
      </c>
      <c r="AE375" s="773">
        <v>0.34</v>
      </c>
      <c r="AF375" s="925" t="s">
        <v>817</v>
      </c>
      <c r="AG375" s="926" t="s">
        <v>818</v>
      </c>
      <c r="AH375" s="760"/>
      <c r="AI375" s="917"/>
      <c r="AJ375" s="760"/>
      <c r="AK375" s="762"/>
      <c r="AL375" s="762"/>
      <c r="AM375" s="762"/>
      <c r="AN375" s="901"/>
      <c r="AO375" s="693"/>
      <c r="AP375" s="772"/>
      <c r="AQ375" s="764"/>
      <c r="AR375" s="764"/>
      <c r="AS375" s="765"/>
      <c r="AT375" s="756" t="s">
        <v>819</v>
      </c>
      <c r="AU375" s="923"/>
      <c r="AV375" s="923"/>
      <c r="AW375" s="923"/>
      <c r="AX375" s="923"/>
    </row>
    <row r="376" spans="1:50" ht="50.25" customHeight="1">
      <c r="A376" s="705"/>
      <c r="B376" s="695"/>
      <c r="C376" s="754"/>
      <c r="D376" s="749"/>
      <c r="E376" s="693"/>
      <c r="F376" s="693"/>
      <c r="G376" s="924"/>
      <c r="H376" s="693"/>
      <c r="I376" s="769"/>
      <c r="J376" s="693"/>
      <c r="K376" s="927"/>
      <c r="L376" s="104"/>
      <c r="M376" s="698"/>
      <c r="N376" s="699"/>
      <c r="O376" s="918"/>
      <c r="P376" s="695"/>
      <c r="Q376" s="768"/>
      <c r="R376" s="769"/>
      <c r="S376" s="702" t="s">
        <v>146</v>
      </c>
      <c r="T376" s="703" t="s">
        <v>147</v>
      </c>
      <c r="U376" s="702">
        <v>15</v>
      </c>
      <c r="V376" s="740"/>
      <c r="W376" s="740"/>
      <c r="X376" s="740"/>
      <c r="Y376" s="740"/>
      <c r="Z376" s="740"/>
      <c r="AA376" s="704"/>
      <c r="AB376" s="770"/>
      <c r="AC376" s="773"/>
      <c r="AD376" s="773"/>
      <c r="AE376" s="773"/>
      <c r="AF376" s="928"/>
      <c r="AG376" s="929"/>
      <c r="AH376" s="760"/>
      <c r="AI376" s="917"/>
      <c r="AJ376" s="760"/>
      <c r="AK376" s="762"/>
      <c r="AL376" s="762"/>
      <c r="AM376" s="762"/>
      <c r="AN376" s="901"/>
      <c r="AO376" s="693"/>
      <c r="AP376" s="772"/>
      <c r="AQ376" s="764"/>
      <c r="AR376" s="764"/>
      <c r="AS376" s="765"/>
      <c r="AT376" s="768"/>
      <c r="AU376" s="923"/>
      <c r="AV376" s="923"/>
      <c r="AW376" s="923"/>
      <c r="AX376" s="923"/>
    </row>
    <row r="377" spans="1:50" ht="50.25" customHeight="1">
      <c r="A377" s="705"/>
      <c r="B377" s="695"/>
      <c r="C377" s="754"/>
      <c r="D377" s="749"/>
      <c r="E377" s="693"/>
      <c r="F377" s="693"/>
      <c r="G377" s="924"/>
      <c r="H377" s="693"/>
      <c r="I377" s="769"/>
      <c r="J377" s="693"/>
      <c r="K377" s="927"/>
      <c r="L377" s="104"/>
      <c r="M377" s="698"/>
      <c r="N377" s="699"/>
      <c r="O377" s="918"/>
      <c r="P377" s="695"/>
      <c r="Q377" s="768"/>
      <c r="R377" s="769"/>
      <c r="S377" s="702" t="s">
        <v>149</v>
      </c>
      <c r="T377" s="703" t="s">
        <v>150</v>
      </c>
      <c r="U377" s="702">
        <v>15</v>
      </c>
      <c r="V377" s="740"/>
      <c r="W377" s="740"/>
      <c r="X377" s="740"/>
      <c r="Y377" s="740"/>
      <c r="Z377" s="740"/>
      <c r="AA377" s="704"/>
      <c r="AB377" s="770"/>
      <c r="AC377" s="773"/>
      <c r="AD377" s="773"/>
      <c r="AE377" s="773"/>
      <c r="AF377" s="928"/>
      <c r="AG377" s="929"/>
      <c r="AH377" s="760"/>
      <c r="AI377" s="917"/>
      <c r="AJ377" s="760"/>
      <c r="AK377" s="762"/>
      <c r="AL377" s="762"/>
      <c r="AM377" s="762"/>
      <c r="AN377" s="901"/>
      <c r="AO377" s="693"/>
      <c r="AP377" s="772"/>
      <c r="AQ377" s="764"/>
      <c r="AR377" s="764"/>
      <c r="AS377" s="765"/>
      <c r="AT377" s="768"/>
      <c r="AU377" s="923"/>
      <c r="AV377" s="923"/>
      <c r="AW377" s="923"/>
      <c r="AX377" s="923"/>
    </row>
    <row r="378" spans="1:50" ht="50.25" customHeight="1">
      <c r="A378" s="705"/>
      <c r="B378" s="695"/>
      <c r="C378" s="754"/>
      <c r="D378" s="749"/>
      <c r="E378" s="693"/>
      <c r="F378" s="693"/>
      <c r="G378" s="924"/>
      <c r="H378" s="693"/>
      <c r="I378" s="769"/>
      <c r="J378" s="693"/>
      <c r="K378" s="927"/>
      <c r="L378" s="104"/>
      <c r="M378" s="698"/>
      <c r="N378" s="699"/>
      <c r="O378" s="918"/>
      <c r="P378" s="695"/>
      <c r="Q378" s="768"/>
      <c r="R378" s="769"/>
      <c r="S378" s="702" t="s">
        <v>153</v>
      </c>
      <c r="T378" s="703" t="s">
        <v>154</v>
      </c>
      <c r="U378" s="702">
        <v>15</v>
      </c>
      <c r="V378" s="740"/>
      <c r="W378" s="740"/>
      <c r="X378" s="740"/>
      <c r="Y378" s="740"/>
      <c r="Z378" s="740"/>
      <c r="AA378" s="704"/>
      <c r="AB378" s="770"/>
      <c r="AC378" s="773"/>
      <c r="AD378" s="773"/>
      <c r="AE378" s="773"/>
      <c r="AF378" s="928"/>
      <c r="AG378" s="929"/>
      <c r="AH378" s="760"/>
      <c r="AI378" s="917"/>
      <c r="AJ378" s="760"/>
      <c r="AK378" s="762"/>
      <c r="AL378" s="762"/>
      <c r="AM378" s="762"/>
      <c r="AN378" s="901"/>
      <c r="AO378" s="693"/>
      <c r="AP378" s="772"/>
      <c r="AQ378" s="764"/>
      <c r="AR378" s="764"/>
      <c r="AS378" s="765"/>
      <c r="AT378" s="768"/>
      <c r="AU378" s="923"/>
      <c r="AV378" s="923"/>
      <c r="AW378" s="923"/>
      <c r="AX378" s="923"/>
    </row>
    <row r="379" spans="1:50" ht="50.25" customHeight="1">
      <c r="A379" s="705"/>
      <c r="B379" s="695"/>
      <c r="C379" s="754"/>
      <c r="D379" s="749"/>
      <c r="E379" s="693"/>
      <c r="F379" s="693"/>
      <c r="G379" s="924"/>
      <c r="H379" s="693"/>
      <c r="I379" s="769"/>
      <c r="J379" s="693"/>
      <c r="K379" s="927"/>
      <c r="L379" s="104"/>
      <c r="M379" s="698"/>
      <c r="N379" s="699"/>
      <c r="O379" s="918"/>
      <c r="P379" s="695"/>
      <c r="Q379" s="768"/>
      <c r="R379" s="769"/>
      <c r="S379" s="702" t="s">
        <v>156</v>
      </c>
      <c r="T379" s="703" t="s">
        <v>157</v>
      </c>
      <c r="U379" s="702">
        <v>15</v>
      </c>
      <c r="V379" s="740"/>
      <c r="W379" s="740"/>
      <c r="X379" s="740"/>
      <c r="Y379" s="740"/>
      <c r="Z379" s="740"/>
      <c r="AA379" s="704"/>
      <c r="AB379" s="770"/>
      <c r="AC379" s="773"/>
      <c r="AD379" s="773"/>
      <c r="AE379" s="773"/>
      <c r="AF379" s="928"/>
      <c r="AG379" s="929"/>
      <c r="AH379" s="760"/>
      <c r="AI379" s="917"/>
      <c r="AJ379" s="760"/>
      <c r="AK379" s="762"/>
      <c r="AL379" s="762"/>
      <c r="AM379" s="762"/>
      <c r="AN379" s="901"/>
      <c r="AO379" s="693"/>
      <c r="AP379" s="772"/>
      <c r="AQ379" s="764"/>
      <c r="AR379" s="764"/>
      <c r="AS379" s="765"/>
      <c r="AT379" s="768"/>
      <c r="AU379" s="923"/>
      <c r="AV379" s="923"/>
      <c r="AW379" s="923"/>
      <c r="AX379" s="923"/>
    </row>
    <row r="380" spans="1:50" ht="31.5" customHeight="1">
      <c r="A380" s="705"/>
      <c r="B380" s="695"/>
      <c r="C380" s="754"/>
      <c r="D380" s="749"/>
      <c r="E380" s="693"/>
      <c r="F380" s="693"/>
      <c r="G380" s="924"/>
      <c r="H380" s="693"/>
      <c r="I380" s="769"/>
      <c r="J380" s="693"/>
      <c r="K380" s="927"/>
      <c r="L380" s="104"/>
      <c r="M380" s="698"/>
      <c r="N380" s="699"/>
      <c r="O380" s="918"/>
      <c r="P380" s="695"/>
      <c r="Q380" s="768"/>
      <c r="R380" s="769"/>
      <c r="S380" s="702" t="s">
        <v>159</v>
      </c>
      <c r="T380" s="703" t="s">
        <v>160</v>
      </c>
      <c r="U380" s="702">
        <v>15</v>
      </c>
      <c r="V380" s="740"/>
      <c r="W380" s="740"/>
      <c r="X380" s="740"/>
      <c r="Y380" s="740"/>
      <c r="Z380" s="740"/>
      <c r="AA380" s="704"/>
      <c r="AB380" s="770"/>
      <c r="AC380" s="773"/>
      <c r="AD380" s="773"/>
      <c r="AE380" s="773"/>
      <c r="AF380" s="928"/>
      <c r="AG380" s="929"/>
      <c r="AH380" s="760"/>
      <c r="AI380" s="917"/>
      <c r="AJ380" s="760"/>
      <c r="AK380" s="762"/>
      <c r="AL380" s="762"/>
      <c r="AM380" s="762"/>
      <c r="AN380" s="901"/>
      <c r="AO380" s="693"/>
      <c r="AP380" s="772"/>
      <c r="AQ380" s="764"/>
      <c r="AR380" s="764"/>
      <c r="AS380" s="765"/>
      <c r="AT380" s="768"/>
      <c r="AU380" s="923"/>
      <c r="AV380" s="923"/>
      <c r="AW380" s="923"/>
      <c r="AX380" s="923"/>
    </row>
    <row r="381" spans="1:50" ht="33.75" customHeight="1">
      <c r="A381" s="705"/>
      <c r="B381" s="695"/>
      <c r="C381" s="754"/>
      <c r="D381" s="749"/>
      <c r="E381" s="693"/>
      <c r="F381" s="693"/>
      <c r="G381" s="924"/>
      <c r="H381" s="693"/>
      <c r="I381" s="769"/>
      <c r="J381" s="693"/>
      <c r="K381" s="927"/>
      <c r="L381" s="104"/>
      <c r="M381" s="698"/>
      <c r="N381" s="699"/>
      <c r="O381" s="918"/>
      <c r="P381" s="695"/>
      <c r="Q381" s="774"/>
      <c r="R381" s="663"/>
      <c r="S381" s="702" t="s">
        <v>162</v>
      </c>
      <c r="T381" s="703" t="s">
        <v>163</v>
      </c>
      <c r="U381" s="702">
        <v>10</v>
      </c>
      <c r="V381" s="672"/>
      <c r="W381" s="672"/>
      <c r="X381" s="672"/>
      <c r="Y381" s="672"/>
      <c r="Z381" s="672"/>
      <c r="AA381" s="704"/>
      <c r="AB381" s="770"/>
      <c r="AC381" s="773"/>
      <c r="AD381" s="773"/>
      <c r="AE381" s="773"/>
      <c r="AF381" s="928"/>
      <c r="AG381" s="929"/>
      <c r="AH381" s="760"/>
      <c r="AI381" s="917"/>
      <c r="AJ381" s="760"/>
      <c r="AK381" s="762"/>
      <c r="AL381" s="762"/>
      <c r="AM381" s="762"/>
      <c r="AN381" s="901"/>
      <c r="AO381" s="693"/>
      <c r="AP381" s="772"/>
      <c r="AQ381" s="764"/>
      <c r="AR381" s="764"/>
      <c r="AS381" s="765"/>
      <c r="AT381" s="768"/>
      <c r="AU381" s="923"/>
      <c r="AV381" s="923"/>
      <c r="AW381" s="923"/>
      <c r="AX381" s="923"/>
    </row>
    <row r="382" spans="1:50" ht="15" customHeight="1">
      <c r="A382" s="705"/>
      <c r="B382" s="695"/>
      <c r="C382" s="754"/>
      <c r="D382" s="749"/>
      <c r="E382" s="693"/>
      <c r="F382" s="693"/>
      <c r="G382" s="735"/>
      <c r="H382" s="693"/>
      <c r="I382" s="769"/>
      <c r="J382" s="693"/>
      <c r="K382" s="916"/>
      <c r="L382" s="540"/>
      <c r="M382" s="698"/>
      <c r="N382" s="699"/>
      <c r="O382" s="918"/>
      <c r="P382" s="695"/>
      <c r="Q382" s="778" t="s">
        <v>820</v>
      </c>
      <c r="R382" s="693" t="s">
        <v>133</v>
      </c>
      <c r="S382" s="702" t="s">
        <v>134</v>
      </c>
      <c r="T382" s="703" t="s">
        <v>135</v>
      </c>
      <c r="U382" s="702">
        <v>15</v>
      </c>
      <c r="V382" s="704">
        <v>100</v>
      </c>
      <c r="W382" s="704" t="s">
        <v>136</v>
      </c>
      <c r="X382" s="705" t="s">
        <v>136</v>
      </c>
      <c r="Y382" s="704" t="s">
        <v>136</v>
      </c>
      <c r="Z382" s="704">
        <v>100</v>
      </c>
      <c r="AA382" s="704"/>
      <c r="AB382" s="736" t="s">
        <v>21</v>
      </c>
      <c r="AC382" s="736">
        <v>1</v>
      </c>
      <c r="AD382" s="736">
        <v>1</v>
      </c>
      <c r="AE382" s="736">
        <v>0</v>
      </c>
      <c r="AF382" s="757" t="s">
        <v>817</v>
      </c>
      <c r="AG382" s="759" t="s">
        <v>818</v>
      </c>
      <c r="AH382" s="760"/>
      <c r="AI382" s="917"/>
      <c r="AJ382" s="760"/>
      <c r="AK382" s="762"/>
      <c r="AL382" s="762"/>
      <c r="AM382" s="762"/>
      <c r="AN382" s="901"/>
      <c r="AO382" s="693"/>
      <c r="AP382" s="772"/>
      <c r="AQ382" s="764"/>
      <c r="AR382" s="764"/>
      <c r="AS382" s="765"/>
      <c r="AT382" s="768"/>
      <c r="AU382" s="705"/>
      <c r="AV382" s="705"/>
      <c r="AW382" s="705"/>
      <c r="AX382" s="705"/>
    </row>
    <row r="383" spans="1:50" ht="15" customHeight="1">
      <c r="A383" s="705"/>
      <c r="B383" s="695"/>
      <c r="C383" s="754"/>
      <c r="D383" s="749"/>
      <c r="E383" s="693"/>
      <c r="F383" s="693"/>
      <c r="G383" s="735"/>
      <c r="H383" s="693"/>
      <c r="I383" s="769"/>
      <c r="J383" s="693"/>
      <c r="K383" s="918"/>
      <c r="L383" s="541"/>
      <c r="M383" s="698"/>
      <c r="N383" s="699"/>
      <c r="O383" s="918"/>
      <c r="P383" s="695"/>
      <c r="Q383" s="694"/>
      <c r="R383" s="693"/>
      <c r="S383" s="702" t="s">
        <v>146</v>
      </c>
      <c r="T383" s="703" t="s">
        <v>147</v>
      </c>
      <c r="U383" s="702">
        <v>15</v>
      </c>
      <c r="V383" s="704"/>
      <c r="W383" s="704"/>
      <c r="X383" s="705"/>
      <c r="Y383" s="704"/>
      <c r="Z383" s="704"/>
      <c r="AA383" s="704"/>
      <c r="AB383" s="740"/>
      <c r="AC383" s="740"/>
      <c r="AD383" s="740"/>
      <c r="AE383" s="740"/>
      <c r="AF383" s="769"/>
      <c r="AG383" s="771"/>
      <c r="AH383" s="760"/>
      <c r="AI383" s="917"/>
      <c r="AJ383" s="760"/>
      <c r="AK383" s="762"/>
      <c r="AL383" s="762"/>
      <c r="AM383" s="762"/>
      <c r="AN383" s="901"/>
      <c r="AO383" s="693"/>
      <c r="AP383" s="772"/>
      <c r="AQ383" s="764"/>
      <c r="AR383" s="764"/>
      <c r="AS383" s="765"/>
      <c r="AT383" s="768"/>
      <c r="AU383" s="705"/>
      <c r="AV383" s="705"/>
      <c r="AW383" s="705"/>
      <c r="AX383" s="705"/>
    </row>
    <row r="384" spans="1:50">
      <c r="A384" s="705"/>
      <c r="B384" s="695"/>
      <c r="C384" s="754"/>
      <c r="D384" s="749"/>
      <c r="E384" s="693"/>
      <c r="F384" s="693"/>
      <c r="G384" s="735"/>
      <c r="H384" s="693"/>
      <c r="I384" s="769"/>
      <c r="J384" s="693"/>
      <c r="K384" s="918"/>
      <c r="L384" s="541"/>
      <c r="M384" s="698"/>
      <c r="N384" s="699"/>
      <c r="O384" s="918"/>
      <c r="P384" s="695"/>
      <c r="Q384" s="694"/>
      <c r="R384" s="693"/>
      <c r="S384" s="702" t="s">
        <v>149</v>
      </c>
      <c r="T384" s="703" t="s">
        <v>150</v>
      </c>
      <c r="U384" s="702">
        <v>15</v>
      </c>
      <c r="V384" s="704"/>
      <c r="W384" s="704"/>
      <c r="X384" s="705"/>
      <c r="Y384" s="704"/>
      <c r="Z384" s="704"/>
      <c r="AA384" s="704"/>
      <c r="AB384" s="740"/>
      <c r="AC384" s="740"/>
      <c r="AD384" s="740"/>
      <c r="AE384" s="740"/>
      <c r="AF384" s="769"/>
      <c r="AG384" s="771"/>
      <c r="AH384" s="760"/>
      <c r="AI384" s="917"/>
      <c r="AJ384" s="760"/>
      <c r="AK384" s="762"/>
      <c r="AL384" s="762"/>
      <c r="AM384" s="762"/>
      <c r="AN384" s="901"/>
      <c r="AO384" s="693"/>
      <c r="AP384" s="772"/>
      <c r="AQ384" s="764"/>
      <c r="AR384" s="764"/>
      <c r="AS384" s="765"/>
      <c r="AT384" s="768"/>
      <c r="AU384" s="705"/>
      <c r="AV384" s="705"/>
      <c r="AW384" s="705"/>
      <c r="AX384" s="705"/>
    </row>
    <row r="385" spans="1:50" ht="19.5" customHeight="1">
      <c r="A385" s="705"/>
      <c r="B385" s="695"/>
      <c r="C385" s="754"/>
      <c r="D385" s="749"/>
      <c r="E385" s="693"/>
      <c r="F385" s="693"/>
      <c r="G385" s="735"/>
      <c r="H385" s="693"/>
      <c r="I385" s="769"/>
      <c r="J385" s="693"/>
      <c r="K385" s="918"/>
      <c r="L385" s="541"/>
      <c r="M385" s="698"/>
      <c r="N385" s="699"/>
      <c r="O385" s="918"/>
      <c r="P385" s="695"/>
      <c r="Q385" s="694"/>
      <c r="R385" s="693"/>
      <c r="S385" s="702" t="s">
        <v>153</v>
      </c>
      <c r="T385" s="703" t="s">
        <v>154</v>
      </c>
      <c r="U385" s="702">
        <v>15</v>
      </c>
      <c r="V385" s="704"/>
      <c r="W385" s="704"/>
      <c r="X385" s="705"/>
      <c r="Y385" s="704"/>
      <c r="Z385" s="704"/>
      <c r="AA385" s="704"/>
      <c r="AB385" s="740"/>
      <c r="AC385" s="740"/>
      <c r="AD385" s="740"/>
      <c r="AE385" s="740"/>
      <c r="AF385" s="769"/>
      <c r="AG385" s="771"/>
      <c r="AH385" s="760"/>
      <c r="AI385" s="917"/>
      <c r="AJ385" s="760"/>
      <c r="AK385" s="762"/>
      <c r="AL385" s="762"/>
      <c r="AM385" s="762"/>
      <c r="AN385" s="901"/>
      <c r="AO385" s="693"/>
      <c r="AP385" s="772"/>
      <c r="AQ385" s="764"/>
      <c r="AR385" s="764"/>
      <c r="AS385" s="765"/>
      <c r="AT385" s="768"/>
      <c r="AU385" s="705"/>
      <c r="AV385" s="705"/>
      <c r="AW385" s="705"/>
      <c r="AX385" s="705"/>
    </row>
    <row r="386" spans="1:50" ht="23.25" customHeight="1">
      <c r="A386" s="705"/>
      <c r="B386" s="695"/>
      <c r="C386" s="754"/>
      <c r="D386" s="749"/>
      <c r="E386" s="693"/>
      <c r="F386" s="693"/>
      <c r="G386" s="735"/>
      <c r="H386" s="693"/>
      <c r="I386" s="769"/>
      <c r="J386" s="693"/>
      <c r="K386" s="918"/>
      <c r="L386" s="541"/>
      <c r="M386" s="698"/>
      <c r="N386" s="699"/>
      <c r="O386" s="918"/>
      <c r="P386" s="695"/>
      <c r="Q386" s="694"/>
      <c r="R386" s="693"/>
      <c r="S386" s="702" t="s">
        <v>156</v>
      </c>
      <c r="T386" s="703" t="s">
        <v>157</v>
      </c>
      <c r="U386" s="702">
        <v>15</v>
      </c>
      <c r="V386" s="704"/>
      <c r="W386" s="704"/>
      <c r="X386" s="705"/>
      <c r="Y386" s="704"/>
      <c r="Z386" s="704"/>
      <c r="AA386" s="704"/>
      <c r="AB386" s="740"/>
      <c r="AC386" s="740"/>
      <c r="AD386" s="740"/>
      <c r="AE386" s="740"/>
      <c r="AF386" s="769"/>
      <c r="AG386" s="771"/>
      <c r="AH386" s="760"/>
      <c r="AI386" s="917"/>
      <c r="AJ386" s="760"/>
      <c r="AK386" s="762"/>
      <c r="AL386" s="762"/>
      <c r="AM386" s="762"/>
      <c r="AN386" s="901"/>
      <c r="AO386" s="693"/>
      <c r="AP386" s="772"/>
      <c r="AQ386" s="764"/>
      <c r="AR386" s="764"/>
      <c r="AS386" s="765"/>
      <c r="AT386" s="768"/>
      <c r="AU386" s="705"/>
      <c r="AV386" s="705"/>
      <c r="AW386" s="705"/>
      <c r="AX386" s="705"/>
    </row>
    <row r="387" spans="1:50" ht="26.25" customHeight="1">
      <c r="A387" s="705"/>
      <c r="B387" s="695"/>
      <c r="C387" s="754"/>
      <c r="D387" s="749"/>
      <c r="E387" s="693"/>
      <c r="F387" s="693"/>
      <c r="G387" s="735"/>
      <c r="H387" s="693"/>
      <c r="I387" s="769"/>
      <c r="J387" s="693"/>
      <c r="K387" s="918"/>
      <c r="L387" s="541"/>
      <c r="M387" s="698"/>
      <c r="N387" s="699"/>
      <c r="O387" s="918"/>
      <c r="P387" s="695"/>
      <c r="Q387" s="694"/>
      <c r="R387" s="693"/>
      <c r="S387" s="702" t="s">
        <v>159</v>
      </c>
      <c r="T387" s="703" t="s">
        <v>160</v>
      </c>
      <c r="U387" s="702">
        <v>15</v>
      </c>
      <c r="V387" s="704"/>
      <c r="W387" s="704"/>
      <c r="X387" s="705"/>
      <c r="Y387" s="704"/>
      <c r="Z387" s="704"/>
      <c r="AA387" s="704"/>
      <c r="AB387" s="740"/>
      <c r="AC387" s="740"/>
      <c r="AD387" s="740"/>
      <c r="AE387" s="740"/>
      <c r="AF387" s="769"/>
      <c r="AG387" s="771"/>
      <c r="AH387" s="760"/>
      <c r="AI387" s="917"/>
      <c r="AJ387" s="760"/>
      <c r="AK387" s="762"/>
      <c r="AL387" s="762"/>
      <c r="AM387" s="762"/>
      <c r="AN387" s="901"/>
      <c r="AO387" s="693"/>
      <c r="AP387" s="772"/>
      <c r="AQ387" s="764"/>
      <c r="AR387" s="764"/>
      <c r="AS387" s="765"/>
      <c r="AT387" s="768"/>
      <c r="AU387" s="705"/>
      <c r="AV387" s="705"/>
      <c r="AW387" s="705"/>
      <c r="AX387" s="705"/>
    </row>
    <row r="388" spans="1:50" ht="10.5" customHeight="1">
      <c r="A388" s="705"/>
      <c r="B388" s="695"/>
      <c r="C388" s="754"/>
      <c r="D388" s="749"/>
      <c r="E388" s="693"/>
      <c r="F388" s="693"/>
      <c r="G388" s="735"/>
      <c r="H388" s="693"/>
      <c r="I388" s="769"/>
      <c r="J388" s="693"/>
      <c r="K388" s="918"/>
      <c r="L388" s="541"/>
      <c r="M388" s="698"/>
      <c r="N388" s="699"/>
      <c r="O388" s="918"/>
      <c r="P388" s="695"/>
      <c r="Q388" s="694"/>
      <c r="R388" s="693"/>
      <c r="S388" s="702" t="s">
        <v>162</v>
      </c>
      <c r="T388" s="703" t="s">
        <v>163</v>
      </c>
      <c r="U388" s="702">
        <v>10</v>
      </c>
      <c r="V388" s="704"/>
      <c r="W388" s="704"/>
      <c r="X388" s="705"/>
      <c r="Y388" s="704"/>
      <c r="Z388" s="704"/>
      <c r="AA388" s="704"/>
      <c r="AB388" s="740"/>
      <c r="AC388" s="740"/>
      <c r="AD388" s="740"/>
      <c r="AE388" s="740"/>
      <c r="AF388" s="769"/>
      <c r="AG388" s="771"/>
      <c r="AH388" s="760"/>
      <c r="AI388" s="917"/>
      <c r="AJ388" s="760"/>
      <c r="AK388" s="762"/>
      <c r="AL388" s="762"/>
      <c r="AM388" s="762"/>
      <c r="AN388" s="901"/>
      <c r="AO388" s="693"/>
      <c r="AP388" s="772"/>
      <c r="AQ388" s="764"/>
      <c r="AR388" s="764"/>
      <c r="AS388" s="765"/>
      <c r="AT388" s="768"/>
      <c r="AU388" s="705"/>
      <c r="AV388" s="705"/>
      <c r="AW388" s="705"/>
      <c r="AX388" s="705"/>
    </row>
    <row r="389" spans="1:50" ht="38.25" customHeight="1">
      <c r="A389" s="705"/>
      <c r="B389" s="695"/>
      <c r="C389" s="669"/>
      <c r="D389" s="751"/>
      <c r="E389" s="693"/>
      <c r="F389" s="693"/>
      <c r="G389" s="735"/>
      <c r="H389" s="693"/>
      <c r="I389" s="663"/>
      <c r="J389" s="693"/>
      <c r="K389" s="668"/>
      <c r="L389" s="542"/>
      <c r="M389" s="698"/>
      <c r="N389" s="699"/>
      <c r="O389" s="668"/>
      <c r="P389" s="695"/>
      <c r="Q389" s="732"/>
      <c r="R389" s="693"/>
      <c r="S389" s="702"/>
      <c r="T389" s="703"/>
      <c r="U389" s="702"/>
      <c r="V389" s="704"/>
      <c r="W389" s="704"/>
      <c r="X389" s="705"/>
      <c r="Y389" s="704"/>
      <c r="Z389" s="704"/>
      <c r="AA389" s="704"/>
      <c r="AB389" s="672"/>
      <c r="AC389" s="740"/>
      <c r="AD389" s="740"/>
      <c r="AE389" s="740"/>
      <c r="AF389" s="663"/>
      <c r="AG389" s="776"/>
      <c r="AH389" s="760"/>
      <c r="AI389" s="917"/>
      <c r="AJ389" s="760"/>
      <c r="AK389" s="762"/>
      <c r="AL389" s="762"/>
      <c r="AM389" s="762"/>
      <c r="AN389" s="677"/>
      <c r="AO389" s="693"/>
      <c r="AP389" s="777"/>
      <c r="AQ389" s="764"/>
      <c r="AR389" s="764"/>
      <c r="AS389" s="765"/>
      <c r="AT389" s="774"/>
      <c r="AU389" s="705"/>
      <c r="AV389" s="705"/>
      <c r="AW389" s="705"/>
      <c r="AX389" s="705"/>
    </row>
    <row r="390" spans="1:50" ht="15" customHeight="1">
      <c r="A390" s="705">
        <v>20</v>
      </c>
      <c r="B390" s="691" t="s">
        <v>821</v>
      </c>
      <c r="C390" s="876" t="s">
        <v>822</v>
      </c>
      <c r="D390" s="876" t="s">
        <v>823</v>
      </c>
      <c r="E390" s="693" t="s">
        <v>279</v>
      </c>
      <c r="F390" s="693" t="s">
        <v>126</v>
      </c>
      <c r="G390" s="735" t="s">
        <v>824</v>
      </c>
      <c r="H390" s="693" t="s">
        <v>825</v>
      </c>
      <c r="I390" s="757" t="s">
        <v>474</v>
      </c>
      <c r="J390" s="693" t="s">
        <v>129</v>
      </c>
      <c r="K390" s="696" t="s">
        <v>130</v>
      </c>
      <c r="L390" s="697" t="s">
        <v>475</v>
      </c>
      <c r="M390" s="698">
        <v>13</v>
      </c>
      <c r="N390" s="699" t="s">
        <v>605</v>
      </c>
      <c r="O390" s="700" t="s">
        <v>606</v>
      </c>
      <c r="P390" s="695" t="s">
        <v>476</v>
      </c>
      <c r="Q390" s="735" t="s">
        <v>826</v>
      </c>
      <c r="R390" s="693" t="s">
        <v>133</v>
      </c>
      <c r="S390" s="702" t="s">
        <v>134</v>
      </c>
      <c r="T390" s="703" t="s">
        <v>135</v>
      </c>
      <c r="U390" s="702">
        <v>15</v>
      </c>
      <c r="V390" s="704">
        <v>100</v>
      </c>
      <c r="W390" s="704" t="s">
        <v>136</v>
      </c>
      <c r="X390" s="705" t="s">
        <v>136</v>
      </c>
      <c r="Y390" s="704" t="s">
        <v>136</v>
      </c>
      <c r="Z390" s="704">
        <v>100</v>
      </c>
      <c r="AA390" s="704">
        <v>100</v>
      </c>
      <c r="AB390" s="736" t="s">
        <v>21</v>
      </c>
      <c r="AC390" s="736">
        <v>1</v>
      </c>
      <c r="AD390" s="736">
        <v>0</v>
      </c>
      <c r="AE390" s="736">
        <v>1</v>
      </c>
      <c r="AF390" s="693" t="s">
        <v>827</v>
      </c>
      <c r="AG390" s="761" t="s">
        <v>828</v>
      </c>
      <c r="AH390" s="760" t="s">
        <v>136</v>
      </c>
      <c r="AI390" s="761" t="s">
        <v>140</v>
      </c>
      <c r="AJ390" s="760" t="s">
        <v>141</v>
      </c>
      <c r="AK390" s="762" t="s">
        <v>129</v>
      </c>
      <c r="AL390" s="762" t="s">
        <v>725</v>
      </c>
      <c r="AM390" s="762" t="s">
        <v>605</v>
      </c>
      <c r="AN390" s="896" t="s">
        <v>606</v>
      </c>
      <c r="AO390" s="693" t="s">
        <v>476</v>
      </c>
      <c r="AP390" s="779" t="s">
        <v>829</v>
      </c>
      <c r="AQ390" s="764">
        <v>44927</v>
      </c>
      <c r="AR390" s="764">
        <v>45291</v>
      </c>
      <c r="AS390" s="765" t="s">
        <v>811</v>
      </c>
      <c r="AT390" s="766" t="s">
        <v>830</v>
      </c>
      <c r="AU390" s="705"/>
      <c r="AV390" s="705"/>
      <c r="AW390" s="705"/>
      <c r="AX390" s="705"/>
    </row>
    <row r="391" spans="1:50">
      <c r="A391" s="705"/>
      <c r="B391" s="691"/>
      <c r="C391" s="879"/>
      <c r="D391" s="879"/>
      <c r="E391" s="693"/>
      <c r="F391" s="693"/>
      <c r="G391" s="735"/>
      <c r="H391" s="693"/>
      <c r="I391" s="769"/>
      <c r="J391" s="693"/>
      <c r="K391" s="696" t="s">
        <v>145</v>
      </c>
      <c r="L391" s="697" t="s">
        <v>475</v>
      </c>
      <c r="M391" s="698"/>
      <c r="N391" s="699"/>
      <c r="O391" s="700"/>
      <c r="P391" s="695"/>
      <c r="Q391" s="735"/>
      <c r="R391" s="693"/>
      <c r="S391" s="702" t="s">
        <v>146</v>
      </c>
      <c r="T391" s="703" t="s">
        <v>147</v>
      </c>
      <c r="U391" s="702">
        <v>15</v>
      </c>
      <c r="V391" s="704"/>
      <c r="W391" s="704"/>
      <c r="X391" s="705"/>
      <c r="Y391" s="704"/>
      <c r="Z391" s="704"/>
      <c r="AA391" s="704"/>
      <c r="AB391" s="740"/>
      <c r="AC391" s="740"/>
      <c r="AD391" s="740"/>
      <c r="AE391" s="740"/>
      <c r="AF391" s="693"/>
      <c r="AG391" s="761"/>
      <c r="AH391" s="760"/>
      <c r="AI391" s="761"/>
      <c r="AJ391" s="760"/>
      <c r="AK391" s="762"/>
      <c r="AL391" s="762"/>
      <c r="AM391" s="762"/>
      <c r="AN391" s="901"/>
      <c r="AO391" s="693"/>
      <c r="AP391" s="779"/>
      <c r="AQ391" s="764"/>
      <c r="AR391" s="764"/>
      <c r="AS391" s="765"/>
      <c r="AT391" s="766"/>
      <c r="AU391" s="705"/>
      <c r="AV391" s="705"/>
      <c r="AW391" s="705"/>
      <c r="AX391" s="705"/>
    </row>
    <row r="392" spans="1:50">
      <c r="A392" s="705"/>
      <c r="B392" s="691"/>
      <c r="C392" s="879"/>
      <c r="D392" s="879"/>
      <c r="E392" s="693"/>
      <c r="F392" s="693"/>
      <c r="G392" s="735"/>
      <c r="H392" s="693"/>
      <c r="I392" s="769"/>
      <c r="J392" s="693"/>
      <c r="K392" s="696" t="s">
        <v>148</v>
      </c>
      <c r="L392" s="697" t="s">
        <v>485</v>
      </c>
      <c r="M392" s="698"/>
      <c r="N392" s="699"/>
      <c r="O392" s="700"/>
      <c r="P392" s="695"/>
      <c r="Q392" s="735"/>
      <c r="R392" s="693"/>
      <c r="S392" s="702" t="s">
        <v>149</v>
      </c>
      <c r="T392" s="703" t="s">
        <v>150</v>
      </c>
      <c r="U392" s="702">
        <v>15</v>
      </c>
      <c r="V392" s="704"/>
      <c r="W392" s="704"/>
      <c r="X392" s="705"/>
      <c r="Y392" s="704"/>
      <c r="Z392" s="704"/>
      <c r="AA392" s="704"/>
      <c r="AB392" s="740"/>
      <c r="AC392" s="740"/>
      <c r="AD392" s="740"/>
      <c r="AE392" s="740"/>
      <c r="AF392" s="693"/>
      <c r="AG392" s="761"/>
      <c r="AH392" s="760"/>
      <c r="AI392" s="761"/>
      <c r="AJ392" s="760"/>
      <c r="AK392" s="762"/>
      <c r="AL392" s="762"/>
      <c r="AM392" s="762"/>
      <c r="AN392" s="901"/>
      <c r="AO392" s="693"/>
      <c r="AP392" s="779"/>
      <c r="AQ392" s="764"/>
      <c r="AR392" s="764"/>
      <c r="AS392" s="765"/>
      <c r="AT392" s="766"/>
      <c r="AU392" s="705"/>
      <c r="AV392" s="705"/>
      <c r="AW392" s="705"/>
      <c r="AX392" s="705"/>
    </row>
    <row r="393" spans="1:50">
      <c r="A393" s="705"/>
      <c r="B393" s="691"/>
      <c r="C393" s="879"/>
      <c r="D393" s="879"/>
      <c r="E393" s="693"/>
      <c r="F393" s="693"/>
      <c r="G393" s="735"/>
      <c r="H393" s="693"/>
      <c r="I393" s="769"/>
      <c r="J393" s="693"/>
      <c r="K393" s="696" t="s">
        <v>151</v>
      </c>
      <c r="L393" s="697" t="s">
        <v>485</v>
      </c>
      <c r="M393" s="698"/>
      <c r="N393" s="699"/>
      <c r="O393" s="700"/>
      <c r="P393" s="695"/>
      <c r="Q393" s="735"/>
      <c r="R393" s="693"/>
      <c r="S393" s="702" t="s">
        <v>153</v>
      </c>
      <c r="T393" s="703" t="s">
        <v>154</v>
      </c>
      <c r="U393" s="702">
        <v>15</v>
      </c>
      <c r="V393" s="704"/>
      <c r="W393" s="704"/>
      <c r="X393" s="705"/>
      <c r="Y393" s="704"/>
      <c r="Z393" s="704"/>
      <c r="AA393" s="704"/>
      <c r="AB393" s="740"/>
      <c r="AC393" s="740"/>
      <c r="AD393" s="740"/>
      <c r="AE393" s="740"/>
      <c r="AF393" s="693"/>
      <c r="AG393" s="761"/>
      <c r="AH393" s="760"/>
      <c r="AI393" s="761"/>
      <c r="AJ393" s="760"/>
      <c r="AK393" s="762"/>
      <c r="AL393" s="762"/>
      <c r="AM393" s="762"/>
      <c r="AN393" s="901"/>
      <c r="AO393" s="693"/>
      <c r="AP393" s="779"/>
      <c r="AQ393" s="764"/>
      <c r="AR393" s="764"/>
      <c r="AS393" s="765"/>
      <c r="AT393" s="766"/>
      <c r="AU393" s="705"/>
      <c r="AV393" s="705"/>
      <c r="AW393" s="705"/>
      <c r="AX393" s="705"/>
    </row>
    <row r="394" spans="1:50">
      <c r="A394" s="705"/>
      <c r="B394" s="691"/>
      <c r="C394" s="879"/>
      <c r="D394" s="879"/>
      <c r="E394" s="693"/>
      <c r="F394" s="693"/>
      <c r="G394" s="735"/>
      <c r="H394" s="693"/>
      <c r="I394" s="769"/>
      <c r="J394" s="693"/>
      <c r="K394" s="696" t="s">
        <v>155</v>
      </c>
      <c r="L394" s="697" t="s">
        <v>475</v>
      </c>
      <c r="M394" s="698"/>
      <c r="N394" s="699"/>
      <c r="O394" s="700"/>
      <c r="P394" s="695"/>
      <c r="Q394" s="735"/>
      <c r="R394" s="693"/>
      <c r="S394" s="702" t="s">
        <v>156</v>
      </c>
      <c r="T394" s="703" t="s">
        <v>157</v>
      </c>
      <c r="U394" s="702">
        <v>15</v>
      </c>
      <c r="V394" s="704"/>
      <c r="W394" s="704"/>
      <c r="X394" s="705"/>
      <c r="Y394" s="704"/>
      <c r="Z394" s="704"/>
      <c r="AA394" s="704"/>
      <c r="AB394" s="740"/>
      <c r="AC394" s="740"/>
      <c r="AD394" s="740"/>
      <c r="AE394" s="740"/>
      <c r="AF394" s="693"/>
      <c r="AG394" s="761"/>
      <c r="AH394" s="760"/>
      <c r="AI394" s="761"/>
      <c r="AJ394" s="760"/>
      <c r="AK394" s="762"/>
      <c r="AL394" s="762"/>
      <c r="AM394" s="762"/>
      <c r="AN394" s="901"/>
      <c r="AO394" s="693"/>
      <c r="AP394" s="779"/>
      <c r="AQ394" s="764"/>
      <c r="AR394" s="764"/>
      <c r="AS394" s="765"/>
      <c r="AT394" s="766"/>
      <c r="AU394" s="705"/>
      <c r="AV394" s="705"/>
      <c r="AW394" s="705"/>
      <c r="AX394" s="705"/>
    </row>
    <row r="395" spans="1:50">
      <c r="A395" s="705"/>
      <c r="B395" s="691"/>
      <c r="C395" s="879"/>
      <c r="D395" s="879"/>
      <c r="E395" s="693"/>
      <c r="F395" s="693"/>
      <c r="G395" s="735"/>
      <c r="H395" s="693"/>
      <c r="I395" s="769"/>
      <c r="J395" s="693"/>
      <c r="K395" s="696" t="s">
        <v>158</v>
      </c>
      <c r="L395" s="697" t="s">
        <v>475</v>
      </c>
      <c r="M395" s="698"/>
      <c r="N395" s="699"/>
      <c r="O395" s="700"/>
      <c r="P395" s="695"/>
      <c r="Q395" s="735"/>
      <c r="R395" s="693"/>
      <c r="S395" s="702" t="s">
        <v>159</v>
      </c>
      <c r="T395" s="703" t="s">
        <v>160</v>
      </c>
      <c r="U395" s="702">
        <v>15</v>
      </c>
      <c r="V395" s="704"/>
      <c r="W395" s="704"/>
      <c r="X395" s="705"/>
      <c r="Y395" s="704"/>
      <c r="Z395" s="704"/>
      <c r="AA395" s="704"/>
      <c r="AB395" s="740"/>
      <c r="AC395" s="740"/>
      <c r="AD395" s="740"/>
      <c r="AE395" s="740"/>
      <c r="AF395" s="693"/>
      <c r="AG395" s="761"/>
      <c r="AH395" s="760"/>
      <c r="AI395" s="761"/>
      <c r="AJ395" s="760"/>
      <c r="AK395" s="762"/>
      <c r="AL395" s="762"/>
      <c r="AM395" s="762"/>
      <c r="AN395" s="901"/>
      <c r="AO395" s="693"/>
      <c r="AP395" s="779"/>
      <c r="AQ395" s="764"/>
      <c r="AR395" s="764"/>
      <c r="AS395" s="765"/>
      <c r="AT395" s="766"/>
      <c r="AU395" s="705"/>
      <c r="AV395" s="705"/>
      <c r="AW395" s="705"/>
      <c r="AX395" s="705"/>
    </row>
    <row r="396" spans="1:50">
      <c r="A396" s="705"/>
      <c r="B396" s="691"/>
      <c r="C396" s="879"/>
      <c r="D396" s="879"/>
      <c r="E396" s="693"/>
      <c r="F396" s="693"/>
      <c r="G396" s="735"/>
      <c r="H396" s="693"/>
      <c r="I396" s="769"/>
      <c r="J396" s="693"/>
      <c r="K396" s="696" t="s">
        <v>161</v>
      </c>
      <c r="L396" s="697" t="s">
        <v>475</v>
      </c>
      <c r="M396" s="698"/>
      <c r="N396" s="699"/>
      <c r="O396" s="700"/>
      <c r="P396" s="695"/>
      <c r="Q396" s="735"/>
      <c r="R396" s="693"/>
      <c r="S396" s="702" t="s">
        <v>162</v>
      </c>
      <c r="T396" s="703" t="s">
        <v>163</v>
      </c>
      <c r="U396" s="702">
        <v>10</v>
      </c>
      <c r="V396" s="704"/>
      <c r="W396" s="704"/>
      <c r="X396" s="705"/>
      <c r="Y396" s="704"/>
      <c r="Z396" s="704"/>
      <c r="AA396" s="704"/>
      <c r="AB396" s="740"/>
      <c r="AC396" s="740"/>
      <c r="AD396" s="740"/>
      <c r="AE396" s="740"/>
      <c r="AF396" s="693"/>
      <c r="AG396" s="761"/>
      <c r="AH396" s="760"/>
      <c r="AI396" s="761"/>
      <c r="AJ396" s="760"/>
      <c r="AK396" s="762"/>
      <c r="AL396" s="762"/>
      <c r="AM396" s="762"/>
      <c r="AN396" s="901"/>
      <c r="AO396" s="693"/>
      <c r="AP396" s="779"/>
      <c r="AQ396" s="764"/>
      <c r="AR396" s="764"/>
      <c r="AS396" s="765"/>
      <c r="AT396" s="766"/>
      <c r="AU396" s="705"/>
      <c r="AV396" s="705"/>
      <c r="AW396" s="705"/>
      <c r="AX396" s="705"/>
    </row>
    <row r="397" spans="1:50" ht="30.75">
      <c r="A397" s="705"/>
      <c r="B397" s="691"/>
      <c r="C397" s="879"/>
      <c r="D397" s="879"/>
      <c r="E397" s="693"/>
      <c r="F397" s="693"/>
      <c r="G397" s="735"/>
      <c r="H397" s="693"/>
      <c r="I397" s="769"/>
      <c r="J397" s="693"/>
      <c r="K397" s="696" t="s">
        <v>164</v>
      </c>
      <c r="L397" s="697" t="s">
        <v>475</v>
      </c>
      <c r="M397" s="698"/>
      <c r="N397" s="699"/>
      <c r="O397" s="700"/>
      <c r="P397" s="695"/>
      <c r="Q397" s="735"/>
      <c r="R397" s="693"/>
      <c r="S397" s="704"/>
      <c r="T397" s="705"/>
      <c r="U397" s="704"/>
      <c r="V397" s="704"/>
      <c r="W397" s="704"/>
      <c r="X397" s="705"/>
      <c r="Y397" s="704"/>
      <c r="Z397" s="704"/>
      <c r="AA397" s="704"/>
      <c r="AB397" s="740"/>
      <c r="AC397" s="740"/>
      <c r="AD397" s="740"/>
      <c r="AE397" s="740"/>
      <c r="AF397" s="693"/>
      <c r="AG397" s="761"/>
      <c r="AH397" s="760"/>
      <c r="AI397" s="761"/>
      <c r="AJ397" s="760"/>
      <c r="AK397" s="762"/>
      <c r="AL397" s="762"/>
      <c r="AM397" s="762"/>
      <c r="AN397" s="901"/>
      <c r="AO397" s="693"/>
      <c r="AP397" s="779"/>
      <c r="AQ397" s="764"/>
      <c r="AR397" s="764"/>
      <c r="AS397" s="765"/>
      <c r="AT397" s="766"/>
      <c r="AU397" s="705"/>
      <c r="AV397" s="705"/>
      <c r="AW397" s="705"/>
      <c r="AX397" s="705"/>
    </row>
    <row r="398" spans="1:50">
      <c r="A398" s="705"/>
      <c r="B398" s="691"/>
      <c r="C398" s="879"/>
      <c r="D398" s="879"/>
      <c r="E398" s="693"/>
      <c r="F398" s="693"/>
      <c r="G398" s="735"/>
      <c r="H398" s="693"/>
      <c r="I398" s="769"/>
      <c r="J398" s="693"/>
      <c r="K398" s="696" t="s">
        <v>165</v>
      </c>
      <c r="L398" s="697" t="s">
        <v>485</v>
      </c>
      <c r="M398" s="698"/>
      <c r="N398" s="699"/>
      <c r="O398" s="700"/>
      <c r="P398" s="695"/>
      <c r="Q398" s="735"/>
      <c r="R398" s="693"/>
      <c r="S398" s="704"/>
      <c r="T398" s="705"/>
      <c r="U398" s="704"/>
      <c r="V398" s="704"/>
      <c r="W398" s="704"/>
      <c r="X398" s="705"/>
      <c r="Y398" s="704"/>
      <c r="Z398" s="704"/>
      <c r="AA398" s="704"/>
      <c r="AB398" s="740"/>
      <c r="AC398" s="740"/>
      <c r="AD398" s="740"/>
      <c r="AE398" s="740"/>
      <c r="AF398" s="693"/>
      <c r="AG398" s="761"/>
      <c r="AH398" s="760"/>
      <c r="AI398" s="761"/>
      <c r="AJ398" s="760"/>
      <c r="AK398" s="762"/>
      <c r="AL398" s="762"/>
      <c r="AM398" s="762"/>
      <c r="AN398" s="901"/>
      <c r="AO398" s="693"/>
      <c r="AP398" s="779"/>
      <c r="AQ398" s="764"/>
      <c r="AR398" s="764"/>
      <c r="AS398" s="765"/>
      <c r="AT398" s="766"/>
      <c r="AU398" s="705"/>
      <c r="AV398" s="705"/>
      <c r="AW398" s="705"/>
      <c r="AX398" s="705"/>
    </row>
    <row r="399" spans="1:50">
      <c r="A399" s="705"/>
      <c r="B399" s="691"/>
      <c r="C399" s="879"/>
      <c r="D399" s="879"/>
      <c r="E399" s="693"/>
      <c r="F399" s="693"/>
      <c r="G399" s="735"/>
      <c r="H399" s="693"/>
      <c r="I399" s="769"/>
      <c r="J399" s="693"/>
      <c r="K399" s="696" t="s">
        <v>166</v>
      </c>
      <c r="L399" s="697" t="s">
        <v>475</v>
      </c>
      <c r="M399" s="698"/>
      <c r="N399" s="699"/>
      <c r="O399" s="700"/>
      <c r="P399" s="695"/>
      <c r="Q399" s="735"/>
      <c r="R399" s="693"/>
      <c r="S399" s="704"/>
      <c r="T399" s="705"/>
      <c r="U399" s="704"/>
      <c r="V399" s="704"/>
      <c r="W399" s="704"/>
      <c r="X399" s="705"/>
      <c r="Y399" s="704"/>
      <c r="Z399" s="704"/>
      <c r="AA399" s="704"/>
      <c r="AB399" s="740"/>
      <c r="AC399" s="740"/>
      <c r="AD399" s="740"/>
      <c r="AE399" s="740"/>
      <c r="AF399" s="693"/>
      <c r="AG399" s="761"/>
      <c r="AH399" s="760"/>
      <c r="AI399" s="761"/>
      <c r="AJ399" s="760"/>
      <c r="AK399" s="762"/>
      <c r="AL399" s="762"/>
      <c r="AM399" s="762"/>
      <c r="AN399" s="901"/>
      <c r="AO399" s="693"/>
      <c r="AP399" s="779"/>
      <c r="AQ399" s="764"/>
      <c r="AR399" s="764"/>
      <c r="AS399" s="765"/>
      <c r="AT399" s="766"/>
      <c r="AU399" s="705"/>
      <c r="AV399" s="705"/>
      <c r="AW399" s="705"/>
      <c r="AX399" s="705"/>
    </row>
    <row r="400" spans="1:50">
      <c r="A400" s="705"/>
      <c r="B400" s="691"/>
      <c r="C400" s="879"/>
      <c r="D400" s="879"/>
      <c r="E400" s="693"/>
      <c r="F400" s="693"/>
      <c r="G400" s="735"/>
      <c r="H400" s="693"/>
      <c r="I400" s="769"/>
      <c r="J400" s="693"/>
      <c r="K400" s="696" t="s">
        <v>167</v>
      </c>
      <c r="L400" s="697" t="s">
        <v>475</v>
      </c>
      <c r="M400" s="698"/>
      <c r="N400" s="699"/>
      <c r="O400" s="700"/>
      <c r="P400" s="695"/>
      <c r="Q400" s="735"/>
      <c r="R400" s="693"/>
      <c r="S400" s="704"/>
      <c r="T400" s="705"/>
      <c r="U400" s="704"/>
      <c r="V400" s="704"/>
      <c r="W400" s="704"/>
      <c r="X400" s="705"/>
      <c r="Y400" s="704"/>
      <c r="Z400" s="704"/>
      <c r="AA400" s="704"/>
      <c r="AB400" s="740"/>
      <c r="AC400" s="672"/>
      <c r="AD400" s="672"/>
      <c r="AE400" s="672"/>
      <c r="AF400" s="693"/>
      <c r="AG400" s="761"/>
      <c r="AH400" s="760"/>
      <c r="AI400" s="761"/>
      <c r="AJ400" s="760"/>
      <c r="AK400" s="762"/>
      <c r="AL400" s="762"/>
      <c r="AM400" s="762"/>
      <c r="AN400" s="901"/>
      <c r="AO400" s="693"/>
      <c r="AP400" s="779"/>
      <c r="AQ400" s="764"/>
      <c r="AR400" s="764"/>
      <c r="AS400" s="765"/>
      <c r="AT400" s="766"/>
      <c r="AU400" s="705"/>
      <c r="AV400" s="705"/>
      <c r="AW400" s="705"/>
      <c r="AX400" s="705"/>
    </row>
    <row r="401" spans="1:50" ht="15" customHeight="1">
      <c r="A401" s="705"/>
      <c r="B401" s="691"/>
      <c r="C401" s="879"/>
      <c r="D401" s="879"/>
      <c r="E401" s="693"/>
      <c r="F401" s="693"/>
      <c r="G401" s="735" t="s">
        <v>831</v>
      </c>
      <c r="H401" s="693"/>
      <c r="I401" s="769"/>
      <c r="J401" s="693"/>
      <c r="K401" s="696" t="s">
        <v>168</v>
      </c>
      <c r="L401" s="697" t="s">
        <v>485</v>
      </c>
      <c r="M401" s="698"/>
      <c r="N401" s="699"/>
      <c r="O401" s="700"/>
      <c r="P401" s="695"/>
      <c r="Q401" s="756"/>
      <c r="R401" s="693"/>
      <c r="S401" s="736"/>
      <c r="T401" s="736"/>
      <c r="U401" s="736"/>
      <c r="V401" s="704"/>
      <c r="W401" s="704"/>
      <c r="X401" s="705"/>
      <c r="Y401" s="704"/>
      <c r="Z401" s="704"/>
      <c r="AA401" s="704"/>
      <c r="AB401" s="736"/>
      <c r="AC401" s="736"/>
      <c r="AD401" s="736"/>
      <c r="AE401" s="736"/>
      <c r="AF401" s="693"/>
      <c r="AG401" s="761"/>
      <c r="AH401" s="760"/>
      <c r="AI401" s="761"/>
      <c r="AJ401" s="760"/>
      <c r="AK401" s="762"/>
      <c r="AL401" s="762"/>
      <c r="AM401" s="762"/>
      <c r="AN401" s="901"/>
      <c r="AO401" s="693"/>
      <c r="AP401" s="779"/>
      <c r="AQ401" s="764"/>
      <c r="AR401" s="764"/>
      <c r="AS401" s="765"/>
      <c r="AT401" s="766" t="s">
        <v>832</v>
      </c>
      <c r="AU401" s="705"/>
      <c r="AV401" s="705"/>
      <c r="AW401" s="705"/>
      <c r="AX401" s="705"/>
    </row>
    <row r="402" spans="1:50">
      <c r="A402" s="705"/>
      <c r="B402" s="691"/>
      <c r="C402" s="879"/>
      <c r="D402" s="879"/>
      <c r="E402" s="693"/>
      <c r="F402" s="693"/>
      <c r="G402" s="735"/>
      <c r="H402" s="693"/>
      <c r="I402" s="769"/>
      <c r="J402" s="693"/>
      <c r="K402" s="739" t="s">
        <v>169</v>
      </c>
      <c r="L402" s="697" t="s">
        <v>475</v>
      </c>
      <c r="M402" s="698"/>
      <c r="N402" s="699"/>
      <c r="O402" s="700"/>
      <c r="P402" s="695"/>
      <c r="Q402" s="768"/>
      <c r="R402" s="693"/>
      <c r="S402" s="740"/>
      <c r="T402" s="740"/>
      <c r="U402" s="740"/>
      <c r="V402" s="704"/>
      <c r="W402" s="704"/>
      <c r="X402" s="705"/>
      <c r="Y402" s="704"/>
      <c r="Z402" s="704"/>
      <c r="AA402" s="704"/>
      <c r="AB402" s="740"/>
      <c r="AC402" s="740"/>
      <c r="AD402" s="740"/>
      <c r="AE402" s="740"/>
      <c r="AF402" s="693"/>
      <c r="AG402" s="761"/>
      <c r="AH402" s="760"/>
      <c r="AI402" s="761"/>
      <c r="AJ402" s="760"/>
      <c r="AK402" s="762"/>
      <c r="AL402" s="762"/>
      <c r="AM402" s="762"/>
      <c r="AN402" s="901"/>
      <c r="AO402" s="693"/>
      <c r="AP402" s="779"/>
      <c r="AQ402" s="764"/>
      <c r="AR402" s="764"/>
      <c r="AS402" s="765"/>
      <c r="AT402" s="766"/>
      <c r="AU402" s="705"/>
      <c r="AV402" s="705"/>
      <c r="AW402" s="705"/>
      <c r="AX402" s="705"/>
    </row>
    <row r="403" spans="1:50">
      <c r="A403" s="705"/>
      <c r="B403" s="691"/>
      <c r="C403" s="921" t="s">
        <v>833</v>
      </c>
      <c r="D403" s="921" t="s">
        <v>834</v>
      </c>
      <c r="E403" s="693"/>
      <c r="F403" s="693"/>
      <c r="G403" s="735"/>
      <c r="H403" s="693"/>
      <c r="I403" s="769"/>
      <c r="J403" s="693"/>
      <c r="K403" s="739" t="s">
        <v>170</v>
      </c>
      <c r="L403" s="697" t="s">
        <v>475</v>
      </c>
      <c r="M403" s="698"/>
      <c r="N403" s="699"/>
      <c r="O403" s="700"/>
      <c r="P403" s="695"/>
      <c r="Q403" s="768"/>
      <c r="R403" s="693"/>
      <c r="S403" s="740"/>
      <c r="T403" s="740"/>
      <c r="U403" s="740"/>
      <c r="V403" s="704"/>
      <c r="W403" s="704"/>
      <c r="X403" s="705"/>
      <c r="Y403" s="704"/>
      <c r="Z403" s="704"/>
      <c r="AA403" s="704"/>
      <c r="AB403" s="740"/>
      <c r="AC403" s="740"/>
      <c r="AD403" s="740"/>
      <c r="AE403" s="740"/>
      <c r="AF403" s="693"/>
      <c r="AG403" s="761"/>
      <c r="AH403" s="760"/>
      <c r="AI403" s="761"/>
      <c r="AJ403" s="760"/>
      <c r="AK403" s="762"/>
      <c r="AL403" s="762"/>
      <c r="AM403" s="762"/>
      <c r="AN403" s="901"/>
      <c r="AO403" s="693"/>
      <c r="AP403" s="779"/>
      <c r="AQ403" s="764"/>
      <c r="AR403" s="764"/>
      <c r="AS403" s="765"/>
      <c r="AT403" s="766"/>
      <c r="AU403" s="705"/>
      <c r="AV403" s="705"/>
      <c r="AW403" s="705"/>
      <c r="AX403" s="705"/>
    </row>
    <row r="404" spans="1:50">
      <c r="A404" s="705"/>
      <c r="B404" s="691"/>
      <c r="C404" s="749"/>
      <c r="D404" s="749"/>
      <c r="E404" s="693"/>
      <c r="F404" s="693"/>
      <c r="G404" s="735"/>
      <c r="H404" s="693"/>
      <c r="I404" s="769"/>
      <c r="J404" s="693"/>
      <c r="K404" s="739" t="s">
        <v>171</v>
      </c>
      <c r="L404" s="697" t="s">
        <v>475</v>
      </c>
      <c r="M404" s="698"/>
      <c r="N404" s="699"/>
      <c r="O404" s="700"/>
      <c r="P404" s="695"/>
      <c r="Q404" s="768"/>
      <c r="R404" s="693"/>
      <c r="S404" s="740"/>
      <c r="T404" s="740"/>
      <c r="U404" s="740"/>
      <c r="V404" s="704"/>
      <c r="W404" s="704"/>
      <c r="X404" s="705"/>
      <c r="Y404" s="704"/>
      <c r="Z404" s="704"/>
      <c r="AA404" s="704"/>
      <c r="AB404" s="740"/>
      <c r="AC404" s="740"/>
      <c r="AD404" s="740"/>
      <c r="AE404" s="740"/>
      <c r="AF404" s="693"/>
      <c r="AG404" s="761"/>
      <c r="AH404" s="760"/>
      <c r="AI404" s="761"/>
      <c r="AJ404" s="760"/>
      <c r="AK404" s="762"/>
      <c r="AL404" s="762"/>
      <c r="AM404" s="762"/>
      <c r="AN404" s="901"/>
      <c r="AO404" s="693"/>
      <c r="AP404" s="779"/>
      <c r="AQ404" s="764"/>
      <c r="AR404" s="764"/>
      <c r="AS404" s="765"/>
      <c r="AT404" s="766"/>
      <c r="AU404" s="705"/>
      <c r="AV404" s="705"/>
      <c r="AW404" s="705"/>
      <c r="AX404" s="705"/>
    </row>
    <row r="405" spans="1:50">
      <c r="A405" s="705"/>
      <c r="B405" s="691"/>
      <c r="C405" s="749"/>
      <c r="D405" s="749"/>
      <c r="E405" s="693"/>
      <c r="F405" s="693"/>
      <c r="G405" s="735"/>
      <c r="H405" s="693"/>
      <c r="I405" s="769"/>
      <c r="J405" s="693"/>
      <c r="K405" s="739" t="s">
        <v>172</v>
      </c>
      <c r="L405" s="697" t="s">
        <v>485</v>
      </c>
      <c r="M405" s="698"/>
      <c r="N405" s="699"/>
      <c r="O405" s="700"/>
      <c r="P405" s="695"/>
      <c r="Q405" s="768"/>
      <c r="R405" s="693"/>
      <c r="S405" s="740"/>
      <c r="T405" s="740"/>
      <c r="U405" s="740"/>
      <c r="V405" s="704"/>
      <c r="W405" s="704"/>
      <c r="X405" s="705"/>
      <c r="Y405" s="704"/>
      <c r="Z405" s="704"/>
      <c r="AA405" s="704"/>
      <c r="AB405" s="740"/>
      <c r="AC405" s="740"/>
      <c r="AD405" s="740"/>
      <c r="AE405" s="740"/>
      <c r="AF405" s="693"/>
      <c r="AG405" s="761"/>
      <c r="AH405" s="760"/>
      <c r="AI405" s="761"/>
      <c r="AJ405" s="760"/>
      <c r="AK405" s="762"/>
      <c r="AL405" s="762"/>
      <c r="AM405" s="762"/>
      <c r="AN405" s="901"/>
      <c r="AO405" s="693"/>
      <c r="AP405" s="779"/>
      <c r="AQ405" s="764"/>
      <c r="AR405" s="764"/>
      <c r="AS405" s="765"/>
      <c r="AT405" s="766"/>
      <c r="AU405" s="705"/>
      <c r="AV405" s="705"/>
      <c r="AW405" s="705"/>
      <c r="AX405" s="705"/>
    </row>
    <row r="406" spans="1:50">
      <c r="A406" s="705"/>
      <c r="B406" s="691"/>
      <c r="C406" s="749"/>
      <c r="D406" s="749"/>
      <c r="E406" s="693"/>
      <c r="F406" s="693"/>
      <c r="G406" s="735"/>
      <c r="H406" s="693"/>
      <c r="I406" s="769"/>
      <c r="J406" s="693"/>
      <c r="K406" s="739" t="s">
        <v>173</v>
      </c>
      <c r="L406" s="697" t="s">
        <v>475</v>
      </c>
      <c r="M406" s="698"/>
      <c r="N406" s="699"/>
      <c r="O406" s="700"/>
      <c r="P406" s="695"/>
      <c r="Q406" s="768"/>
      <c r="R406" s="693"/>
      <c r="S406" s="740"/>
      <c r="T406" s="740"/>
      <c r="U406" s="740"/>
      <c r="V406" s="704"/>
      <c r="W406" s="704"/>
      <c r="X406" s="705"/>
      <c r="Y406" s="704"/>
      <c r="Z406" s="704"/>
      <c r="AA406" s="704"/>
      <c r="AB406" s="740"/>
      <c r="AC406" s="740"/>
      <c r="AD406" s="740"/>
      <c r="AE406" s="740"/>
      <c r="AF406" s="693"/>
      <c r="AG406" s="761"/>
      <c r="AH406" s="760"/>
      <c r="AI406" s="761"/>
      <c r="AJ406" s="760"/>
      <c r="AK406" s="762"/>
      <c r="AL406" s="762"/>
      <c r="AM406" s="762"/>
      <c r="AN406" s="901"/>
      <c r="AO406" s="693"/>
      <c r="AP406" s="779"/>
      <c r="AQ406" s="764"/>
      <c r="AR406" s="764"/>
      <c r="AS406" s="765"/>
      <c r="AT406" s="766"/>
      <c r="AU406" s="705"/>
      <c r="AV406" s="705"/>
      <c r="AW406" s="705"/>
      <c r="AX406" s="705"/>
    </row>
    <row r="407" spans="1:50">
      <c r="A407" s="705"/>
      <c r="B407" s="691"/>
      <c r="C407" s="749"/>
      <c r="D407" s="749"/>
      <c r="E407" s="693"/>
      <c r="F407" s="693"/>
      <c r="G407" s="735"/>
      <c r="H407" s="693"/>
      <c r="I407" s="769"/>
      <c r="J407" s="693"/>
      <c r="K407" s="739" t="s">
        <v>174</v>
      </c>
      <c r="L407" s="697" t="s">
        <v>475</v>
      </c>
      <c r="M407" s="698"/>
      <c r="N407" s="699"/>
      <c r="O407" s="700"/>
      <c r="P407" s="695"/>
      <c r="Q407" s="768"/>
      <c r="R407" s="693"/>
      <c r="S407" s="740"/>
      <c r="T407" s="740"/>
      <c r="U407" s="740"/>
      <c r="V407" s="704"/>
      <c r="W407" s="704"/>
      <c r="X407" s="705"/>
      <c r="Y407" s="704"/>
      <c r="Z407" s="704"/>
      <c r="AA407" s="704"/>
      <c r="AB407" s="740"/>
      <c r="AC407" s="740"/>
      <c r="AD407" s="740"/>
      <c r="AE407" s="740"/>
      <c r="AF407" s="693"/>
      <c r="AG407" s="761"/>
      <c r="AH407" s="760"/>
      <c r="AI407" s="761"/>
      <c r="AJ407" s="760"/>
      <c r="AK407" s="762"/>
      <c r="AL407" s="762"/>
      <c r="AM407" s="762"/>
      <c r="AN407" s="901"/>
      <c r="AO407" s="693"/>
      <c r="AP407" s="779"/>
      <c r="AQ407" s="764"/>
      <c r="AR407" s="764"/>
      <c r="AS407" s="765"/>
      <c r="AT407" s="766"/>
      <c r="AU407" s="705"/>
      <c r="AV407" s="705"/>
      <c r="AW407" s="705"/>
      <c r="AX407" s="705"/>
    </row>
    <row r="408" spans="1:50" ht="80.25" customHeight="1">
      <c r="A408" s="705"/>
      <c r="B408" s="691"/>
      <c r="C408" s="749"/>
      <c r="D408" s="749"/>
      <c r="E408" s="693"/>
      <c r="F408" s="693"/>
      <c r="G408" s="735"/>
      <c r="H408" s="693"/>
      <c r="I408" s="769"/>
      <c r="J408" s="693"/>
      <c r="K408" s="739" t="s">
        <v>175</v>
      </c>
      <c r="L408" s="697" t="s">
        <v>485</v>
      </c>
      <c r="M408" s="698"/>
      <c r="N408" s="699"/>
      <c r="O408" s="700"/>
      <c r="P408" s="695"/>
      <c r="Q408" s="768"/>
      <c r="R408" s="693"/>
      <c r="S408" s="672"/>
      <c r="T408" s="672"/>
      <c r="U408" s="672"/>
      <c r="V408" s="704"/>
      <c r="W408" s="704"/>
      <c r="X408" s="705"/>
      <c r="Y408" s="704"/>
      <c r="Z408" s="704"/>
      <c r="AA408" s="704"/>
      <c r="AB408" s="740"/>
      <c r="AC408" s="672"/>
      <c r="AD408" s="672"/>
      <c r="AE408" s="672"/>
      <c r="AF408" s="693"/>
      <c r="AG408" s="761"/>
      <c r="AH408" s="760"/>
      <c r="AI408" s="761"/>
      <c r="AJ408" s="760"/>
      <c r="AK408" s="762"/>
      <c r="AL408" s="762"/>
      <c r="AM408" s="762"/>
      <c r="AN408" s="901"/>
      <c r="AO408" s="693"/>
      <c r="AP408" s="779"/>
      <c r="AQ408" s="764"/>
      <c r="AR408" s="764"/>
      <c r="AS408" s="765"/>
      <c r="AT408" s="766"/>
      <c r="AU408" s="705"/>
      <c r="AV408" s="705"/>
      <c r="AW408" s="705"/>
      <c r="AX408" s="705"/>
    </row>
    <row r="409" spans="1:50">
      <c r="A409" s="705"/>
      <c r="B409" s="691"/>
      <c r="C409" s="749"/>
      <c r="D409" s="749"/>
      <c r="E409" s="693"/>
      <c r="F409" s="693"/>
      <c r="G409" s="735"/>
      <c r="H409" s="693"/>
      <c r="I409" s="769"/>
      <c r="J409" s="693"/>
      <c r="K409" s="739"/>
      <c r="L409" s="540"/>
      <c r="M409" s="698"/>
      <c r="N409" s="699"/>
      <c r="O409" s="700"/>
      <c r="P409" s="695"/>
      <c r="Q409" s="768"/>
      <c r="R409" s="693"/>
      <c r="S409" s="736"/>
      <c r="T409" s="736"/>
      <c r="U409" s="736"/>
      <c r="V409" s="704"/>
      <c r="W409" s="704"/>
      <c r="X409" s="705"/>
      <c r="Y409" s="704"/>
      <c r="Z409" s="704"/>
      <c r="AA409" s="704"/>
      <c r="AB409" s="740"/>
      <c r="AC409" s="736"/>
      <c r="AD409" s="736"/>
      <c r="AE409" s="736"/>
      <c r="AF409" s="693"/>
      <c r="AG409" s="761"/>
      <c r="AH409" s="760"/>
      <c r="AI409" s="761"/>
      <c r="AJ409" s="760"/>
      <c r="AK409" s="762"/>
      <c r="AL409" s="762"/>
      <c r="AM409" s="762"/>
      <c r="AN409" s="901"/>
      <c r="AO409" s="693"/>
      <c r="AP409" s="779" t="s">
        <v>835</v>
      </c>
      <c r="AQ409" s="764"/>
      <c r="AR409" s="764"/>
      <c r="AS409" s="765"/>
      <c r="AT409" s="766"/>
      <c r="AU409" s="705"/>
      <c r="AV409" s="705"/>
      <c r="AW409" s="705"/>
      <c r="AX409" s="705"/>
    </row>
    <row r="410" spans="1:50">
      <c r="A410" s="705"/>
      <c r="B410" s="691"/>
      <c r="C410" s="749"/>
      <c r="D410" s="749"/>
      <c r="E410" s="693"/>
      <c r="F410" s="693"/>
      <c r="G410" s="735"/>
      <c r="H410" s="693"/>
      <c r="I410" s="769"/>
      <c r="J410" s="693"/>
      <c r="K410" s="739"/>
      <c r="L410" s="541"/>
      <c r="M410" s="698"/>
      <c r="N410" s="699"/>
      <c r="O410" s="700"/>
      <c r="P410" s="695"/>
      <c r="Q410" s="768"/>
      <c r="R410" s="693"/>
      <c r="S410" s="740"/>
      <c r="T410" s="740"/>
      <c r="U410" s="740"/>
      <c r="V410" s="704"/>
      <c r="W410" s="704"/>
      <c r="X410" s="705"/>
      <c r="Y410" s="704"/>
      <c r="Z410" s="704"/>
      <c r="AA410" s="704"/>
      <c r="AB410" s="740"/>
      <c r="AC410" s="740"/>
      <c r="AD410" s="740"/>
      <c r="AE410" s="740"/>
      <c r="AF410" s="693"/>
      <c r="AG410" s="761"/>
      <c r="AH410" s="760"/>
      <c r="AI410" s="761"/>
      <c r="AJ410" s="760"/>
      <c r="AK410" s="762"/>
      <c r="AL410" s="762"/>
      <c r="AM410" s="762"/>
      <c r="AN410" s="901"/>
      <c r="AO410" s="693"/>
      <c r="AP410" s="779"/>
      <c r="AQ410" s="764"/>
      <c r="AR410" s="764"/>
      <c r="AS410" s="765"/>
      <c r="AT410" s="766"/>
      <c r="AU410" s="705"/>
      <c r="AV410" s="705"/>
      <c r="AW410" s="705"/>
      <c r="AX410" s="705"/>
    </row>
    <row r="411" spans="1:50">
      <c r="A411" s="705"/>
      <c r="B411" s="691"/>
      <c r="C411" s="749"/>
      <c r="D411" s="749"/>
      <c r="E411" s="693"/>
      <c r="F411" s="693"/>
      <c r="G411" s="735"/>
      <c r="H411" s="693"/>
      <c r="I411" s="769"/>
      <c r="J411" s="693"/>
      <c r="K411" s="739"/>
      <c r="L411" s="541"/>
      <c r="M411" s="698"/>
      <c r="N411" s="699"/>
      <c r="O411" s="700"/>
      <c r="P411" s="695"/>
      <c r="Q411" s="768"/>
      <c r="R411" s="693"/>
      <c r="S411" s="740"/>
      <c r="T411" s="740"/>
      <c r="U411" s="740"/>
      <c r="V411" s="704"/>
      <c r="W411" s="704"/>
      <c r="X411" s="705"/>
      <c r="Y411" s="704"/>
      <c r="Z411" s="704"/>
      <c r="AA411" s="704"/>
      <c r="AB411" s="740"/>
      <c r="AC411" s="740"/>
      <c r="AD411" s="740"/>
      <c r="AE411" s="740"/>
      <c r="AF411" s="693"/>
      <c r="AG411" s="761"/>
      <c r="AH411" s="760"/>
      <c r="AI411" s="761"/>
      <c r="AJ411" s="760"/>
      <c r="AK411" s="762"/>
      <c r="AL411" s="762"/>
      <c r="AM411" s="762"/>
      <c r="AN411" s="901"/>
      <c r="AO411" s="693"/>
      <c r="AP411" s="779"/>
      <c r="AQ411" s="764"/>
      <c r="AR411" s="764"/>
      <c r="AS411" s="765"/>
      <c r="AT411" s="766"/>
      <c r="AU411" s="705"/>
      <c r="AV411" s="705"/>
      <c r="AW411" s="705"/>
      <c r="AX411" s="705"/>
    </row>
    <row r="412" spans="1:50">
      <c r="A412" s="705"/>
      <c r="B412" s="691"/>
      <c r="C412" s="749"/>
      <c r="D412" s="749"/>
      <c r="E412" s="693"/>
      <c r="F412" s="693"/>
      <c r="G412" s="735"/>
      <c r="H412" s="693"/>
      <c r="I412" s="769"/>
      <c r="J412" s="693"/>
      <c r="K412" s="739"/>
      <c r="L412" s="541"/>
      <c r="M412" s="698"/>
      <c r="N412" s="699"/>
      <c r="O412" s="700"/>
      <c r="P412" s="695"/>
      <c r="Q412" s="768"/>
      <c r="R412" s="693"/>
      <c r="S412" s="740"/>
      <c r="T412" s="740"/>
      <c r="U412" s="740"/>
      <c r="V412" s="704"/>
      <c r="W412" s="704"/>
      <c r="X412" s="705"/>
      <c r="Y412" s="704"/>
      <c r="Z412" s="704"/>
      <c r="AA412" s="704"/>
      <c r="AB412" s="740"/>
      <c r="AC412" s="740"/>
      <c r="AD412" s="740"/>
      <c r="AE412" s="740"/>
      <c r="AF412" s="693"/>
      <c r="AG412" s="761"/>
      <c r="AH412" s="760"/>
      <c r="AI412" s="761"/>
      <c r="AJ412" s="760"/>
      <c r="AK412" s="762"/>
      <c r="AL412" s="762"/>
      <c r="AM412" s="762"/>
      <c r="AN412" s="901"/>
      <c r="AO412" s="693"/>
      <c r="AP412" s="779"/>
      <c r="AQ412" s="764"/>
      <c r="AR412" s="764"/>
      <c r="AS412" s="765"/>
      <c r="AT412" s="766"/>
      <c r="AU412" s="705"/>
      <c r="AV412" s="705"/>
      <c r="AW412" s="705"/>
      <c r="AX412" s="705"/>
    </row>
    <row r="413" spans="1:50">
      <c r="A413" s="705"/>
      <c r="B413" s="691"/>
      <c r="C413" s="749"/>
      <c r="D413" s="749"/>
      <c r="E413" s="693"/>
      <c r="F413" s="693"/>
      <c r="G413" s="735"/>
      <c r="H413" s="693"/>
      <c r="I413" s="769"/>
      <c r="J413" s="693"/>
      <c r="K413" s="739"/>
      <c r="L413" s="541"/>
      <c r="M413" s="698"/>
      <c r="N413" s="699"/>
      <c r="O413" s="700"/>
      <c r="P413" s="695"/>
      <c r="Q413" s="768"/>
      <c r="R413" s="693"/>
      <c r="S413" s="740"/>
      <c r="T413" s="740"/>
      <c r="U413" s="740"/>
      <c r="V413" s="704"/>
      <c r="W413" s="704"/>
      <c r="X413" s="705"/>
      <c r="Y413" s="704"/>
      <c r="Z413" s="704"/>
      <c r="AA413" s="704"/>
      <c r="AB413" s="740"/>
      <c r="AC413" s="740"/>
      <c r="AD413" s="740"/>
      <c r="AE413" s="740"/>
      <c r="AF413" s="693"/>
      <c r="AG413" s="761"/>
      <c r="AH413" s="760"/>
      <c r="AI413" s="761"/>
      <c r="AJ413" s="760"/>
      <c r="AK413" s="762"/>
      <c r="AL413" s="762"/>
      <c r="AM413" s="762"/>
      <c r="AN413" s="901"/>
      <c r="AO413" s="693"/>
      <c r="AP413" s="779"/>
      <c r="AQ413" s="764"/>
      <c r="AR413" s="764"/>
      <c r="AS413" s="765"/>
      <c r="AT413" s="766"/>
      <c r="AU413" s="705"/>
      <c r="AV413" s="705"/>
      <c r="AW413" s="705"/>
      <c r="AX413" s="705"/>
    </row>
    <row r="414" spans="1:50">
      <c r="A414" s="705"/>
      <c r="B414" s="691"/>
      <c r="C414" s="749"/>
      <c r="D414" s="749"/>
      <c r="E414" s="693"/>
      <c r="F414" s="693"/>
      <c r="G414" s="735"/>
      <c r="H414" s="693"/>
      <c r="I414" s="769"/>
      <c r="J414" s="693"/>
      <c r="K414" s="739"/>
      <c r="L414" s="541"/>
      <c r="M414" s="698"/>
      <c r="N414" s="699"/>
      <c r="O414" s="700"/>
      <c r="P414" s="695"/>
      <c r="Q414" s="768"/>
      <c r="R414" s="693"/>
      <c r="S414" s="740"/>
      <c r="T414" s="740"/>
      <c r="U414" s="740"/>
      <c r="V414" s="704"/>
      <c r="W414" s="704"/>
      <c r="X414" s="705"/>
      <c r="Y414" s="704"/>
      <c r="Z414" s="704"/>
      <c r="AA414" s="704"/>
      <c r="AB414" s="740"/>
      <c r="AC414" s="740"/>
      <c r="AD414" s="740"/>
      <c r="AE414" s="740"/>
      <c r="AF414" s="693"/>
      <c r="AG414" s="761"/>
      <c r="AH414" s="760"/>
      <c r="AI414" s="761"/>
      <c r="AJ414" s="760"/>
      <c r="AK414" s="762"/>
      <c r="AL414" s="762"/>
      <c r="AM414" s="762"/>
      <c r="AN414" s="901"/>
      <c r="AO414" s="693"/>
      <c r="AP414" s="779"/>
      <c r="AQ414" s="764"/>
      <c r="AR414" s="764"/>
      <c r="AS414" s="765"/>
      <c r="AT414" s="766"/>
      <c r="AU414" s="705"/>
      <c r="AV414" s="705"/>
      <c r="AW414" s="705"/>
      <c r="AX414" s="705"/>
    </row>
    <row r="415" spans="1:50">
      <c r="A415" s="705"/>
      <c r="B415" s="691"/>
      <c r="C415" s="749"/>
      <c r="D415" s="749"/>
      <c r="E415" s="693"/>
      <c r="F415" s="693"/>
      <c r="G415" s="735"/>
      <c r="H415" s="693"/>
      <c r="I415" s="769"/>
      <c r="J415" s="693"/>
      <c r="K415" s="739"/>
      <c r="L415" s="541"/>
      <c r="M415" s="698"/>
      <c r="N415" s="699"/>
      <c r="O415" s="700"/>
      <c r="P415" s="695"/>
      <c r="Q415" s="768"/>
      <c r="R415" s="693"/>
      <c r="S415" s="740"/>
      <c r="T415" s="740"/>
      <c r="U415" s="740"/>
      <c r="V415" s="704"/>
      <c r="W415" s="704"/>
      <c r="X415" s="705"/>
      <c r="Y415" s="704"/>
      <c r="Z415" s="704"/>
      <c r="AA415" s="704"/>
      <c r="AB415" s="740"/>
      <c r="AC415" s="740"/>
      <c r="AD415" s="740"/>
      <c r="AE415" s="740"/>
      <c r="AF415" s="693"/>
      <c r="AG415" s="761"/>
      <c r="AH415" s="760"/>
      <c r="AI415" s="761"/>
      <c r="AJ415" s="760"/>
      <c r="AK415" s="762"/>
      <c r="AL415" s="762"/>
      <c r="AM415" s="762"/>
      <c r="AN415" s="901"/>
      <c r="AO415" s="693"/>
      <c r="AP415" s="779"/>
      <c r="AQ415" s="764"/>
      <c r="AR415" s="764"/>
      <c r="AS415" s="765"/>
      <c r="AT415" s="766"/>
      <c r="AU415" s="705"/>
      <c r="AV415" s="705"/>
      <c r="AW415" s="705"/>
      <c r="AX415" s="705"/>
    </row>
    <row r="416" spans="1:50">
      <c r="A416" s="705"/>
      <c r="B416" s="691"/>
      <c r="C416" s="751"/>
      <c r="D416" s="751"/>
      <c r="E416" s="693"/>
      <c r="F416" s="693"/>
      <c r="G416" s="735"/>
      <c r="H416" s="693"/>
      <c r="I416" s="663"/>
      <c r="J416" s="693"/>
      <c r="K416" s="739"/>
      <c r="L416" s="542"/>
      <c r="M416" s="698"/>
      <c r="N416" s="699"/>
      <c r="O416" s="700"/>
      <c r="P416" s="695"/>
      <c r="Q416" s="774"/>
      <c r="R416" s="693"/>
      <c r="S416" s="672"/>
      <c r="T416" s="672"/>
      <c r="U416" s="672"/>
      <c r="V416" s="704"/>
      <c r="W416" s="704"/>
      <c r="X416" s="705"/>
      <c r="Y416" s="704"/>
      <c r="Z416" s="704"/>
      <c r="AA416" s="704"/>
      <c r="AB416" s="672"/>
      <c r="AC416" s="672"/>
      <c r="AD416" s="672"/>
      <c r="AE416" s="672"/>
      <c r="AF416" s="693"/>
      <c r="AG416" s="761"/>
      <c r="AH416" s="760"/>
      <c r="AI416" s="761"/>
      <c r="AJ416" s="760"/>
      <c r="AK416" s="762"/>
      <c r="AL416" s="762"/>
      <c r="AM416" s="762"/>
      <c r="AN416" s="677"/>
      <c r="AO416" s="693"/>
      <c r="AP416" s="779"/>
      <c r="AQ416" s="764"/>
      <c r="AR416" s="764"/>
      <c r="AS416" s="765"/>
      <c r="AT416" s="766"/>
      <c r="AU416" s="705"/>
      <c r="AV416" s="705"/>
      <c r="AW416" s="705"/>
      <c r="AX416" s="705"/>
    </row>
    <row r="417" spans="1:50" ht="15" customHeight="1">
      <c r="A417" s="690">
        <v>21</v>
      </c>
      <c r="B417" s="691" t="s">
        <v>836</v>
      </c>
      <c r="C417" s="876" t="s">
        <v>837</v>
      </c>
      <c r="D417" s="876" t="s">
        <v>838</v>
      </c>
      <c r="E417" s="693" t="s">
        <v>839</v>
      </c>
      <c r="F417" s="693" t="s">
        <v>126</v>
      </c>
      <c r="G417" s="782" t="s">
        <v>840</v>
      </c>
      <c r="H417" s="693" t="s">
        <v>841</v>
      </c>
      <c r="I417" s="757" t="s">
        <v>474</v>
      </c>
      <c r="J417" s="693" t="s">
        <v>129</v>
      </c>
      <c r="K417" s="696" t="s">
        <v>130</v>
      </c>
      <c r="L417" s="697" t="s">
        <v>475</v>
      </c>
      <c r="M417" s="698">
        <f>COUNTIF(L417:L435,"Si")</f>
        <v>11</v>
      </c>
      <c r="N417" s="699" t="str">
        <f>+IF(AND(M417&lt;6,M417&gt;0),"Moderado",IF(AND(M417&lt;12,M417&gt;5),"Mayor",IF(AND(M417&lt;20,M417&gt;11),"Catastrófico","Responda las Preguntas de Impacto")))</f>
        <v>Mayor</v>
      </c>
      <c r="O417" s="700" t="str">
        <f>IF(AND(EXACT(J417,"Rara vez"),(EXACT(N417,"Moderado"))),"Moderado",IF(AND(EXACT(J417,"Rara vez"),(EXACT(N417,"Mayor"))),"Alto",IF(AND(EXACT(J417,"Rara vez"),(EXACT(N417,"Catastrófico"))),"Extremo",IF(AND(EXACT(J417,"Improbable"),(EXACT(N417,"Moderado"))),"Moderado",IF(AND(EXACT(J417,"Improbable"),(EXACT(N417,"Mayor"))),"Alto",IF(AND(EXACT(J417,"Improbable"),(EXACT(N417,"Catastrófico"))),"Extremo",IF(AND(EXACT(J417,"Posible"),(EXACT(N417,"Moderado"))),"Alto",IF(AND(EXACT(J417,"Posible"),(EXACT(N417,"Mayor"))),"Extremo",IF(AND(EXACT(J417,"Posible"),(EXACT(N417,"Catastrófico"))),"Extremo",IF(AND(EXACT(J417,"Probable"),(EXACT(N417,"Moderado"))),"Alto",IF(AND(EXACT(J417,"Probable"),(EXACT(N417,"Mayor"))),"Extremo",IF(AND(EXACT(J417,"Probable"),(EXACT(N417,"Catastrófico"))),"Extremo",IF(AND(EXACT(J417,"Casi Seguro"),(EXACT(N417,"Moderado"))),"Extremo",IF(AND(EXACT(J417,"Casi Seguro"),(EXACT(N417,"Mayor"))),"Extremo",IF(AND(EXACT(J417,"Casi Seguro"),(EXACT(N417,"Catastrófico"))),"Extremo","")))))))))))))))</f>
        <v>Alto</v>
      </c>
      <c r="P417" s="695" t="s">
        <v>476</v>
      </c>
      <c r="Q417" s="735" t="s">
        <v>842</v>
      </c>
      <c r="R417" s="693" t="s">
        <v>133</v>
      </c>
      <c r="S417" s="702" t="s">
        <v>134</v>
      </c>
      <c r="T417" s="703" t="s">
        <v>135</v>
      </c>
      <c r="U417" s="702">
        <f>+IFERROR(VLOOKUP(T417,[3]DATOS!$E$2:$F$17,2,FALSE),"")</f>
        <v>15</v>
      </c>
      <c r="V417" s="704">
        <f>SUM(U417:U423)</f>
        <v>100</v>
      </c>
      <c r="W417" s="704" t="str">
        <f>+IF(AND(V417&lt;=100,V417&gt;=96),"Fuerte",IF(AND(V417&lt;=95,V417&gt;=86),"Moderado",IF(AND(V417&lt;=85,M417&gt;=0),"Débil"," ")))</f>
        <v>Fuerte</v>
      </c>
      <c r="X417" s="705" t="s">
        <v>136</v>
      </c>
      <c r="Y417" s="704" t="str">
        <f>IF(AND(EXACT(W417,"Fuerte"),(EXACT(X417,"Fuerte"))),"Fuerte",IF(AND(EXACT(W417,"Fuerte"),(EXACT(X417,"Moderado"))),"Moderado",IF(AND(EXACT(W417,"Fuerte"),(EXACT(X417,"Débil"))),"Débil",IF(AND(EXACT(W417,"Moderado"),(EXACT(X417,"Fuerte"))),"Moderado",IF(AND(EXACT(W417,"Moderado"),(EXACT(X417,"Moderado"))),"Moderado",IF(AND(EXACT(W417,"Moderado"),(EXACT(X417,"Débil"))),"Débil",IF(AND(EXACT(W417,"Débil"),(EXACT(X417,"Fuerte"))),"Débil",IF(AND(EXACT(W417,"Débil"),(EXACT(X417,"Moderado"))),"Débil",IF(AND(EXACT(W417,"Débil"),(EXACT(X417,"Débil"))),"Débil",)))))))))</f>
        <v>Fuerte</v>
      </c>
      <c r="Z417" s="704">
        <f>IF(Y417="Fuerte",100,IF(Y417="Moderado",50,IF(Y417="Débil",0)))</f>
        <v>100</v>
      </c>
      <c r="AA417" s="704">
        <f>AVERAGE(Z417:Z435)</f>
        <v>100</v>
      </c>
      <c r="AB417" s="736" t="s">
        <v>21</v>
      </c>
      <c r="AC417" s="736">
        <v>4</v>
      </c>
      <c r="AD417" s="736">
        <v>4</v>
      </c>
      <c r="AE417" s="736">
        <v>4</v>
      </c>
      <c r="AF417" s="757" t="s">
        <v>843</v>
      </c>
      <c r="AG417" s="930" t="s">
        <v>844</v>
      </c>
      <c r="AH417" s="760" t="str">
        <f>+IF(AA417=100,"Fuerte",IF(AND(AA417&lt;=99,AA417&gt;=50),"Moderado",IF(AA417&lt;50,"Débil"," ")))</f>
        <v>Fuerte</v>
      </c>
      <c r="AI417" s="761" t="s">
        <v>140</v>
      </c>
      <c r="AJ417" s="760" t="s">
        <v>141</v>
      </c>
      <c r="AK417" s="762" t="str">
        <f>IF(AND(OR(AJ417="Directamente",AJ417="Indirectamente",AJ417="No Disminuye"),(AH417="Fuerte"),(AI417="Directamente"),(OR(J417="Rara vez",J417="Improbable",J417="Posible"))),"Rara vez",IF(AND(OR(AJ417="Directamente",AJ417="Indirectamente",AJ417="No Disminuye"),(AH417="Fuerte"),(AI417="Directamente"),(J417="Probable")),"Improbable",IF(AND(OR(AJ417="Directamente",AJ417="Indirectamente",AJ417="No Disminuye"),(AH417="Fuerte"),(AI417="Directamente"),(J417="Casi Seguro")),"Posible",IF(AND(AJ417="Directamente",AI417="No disminuye",AH417="Fuerte"),J417,IF(AND(OR(AJ417="Directamente",AJ417="Indirectamente",AJ417="No Disminuye"),AH417="Moderado",AI417="Directamente",(OR(J417="Rara vez",J417="Improbable"))),"Rara vez",IF(AND(OR(AJ417="Directamente",AJ417="Indirectamente",AJ417="No Disminuye"),(AH417="Moderado"),(AI417="Directamente"),(J417="Posible")),"Improbable",IF(AND(OR(AJ417="Directamente",AJ417="Indirectamente",AJ417="No Disminuye"),(AH417="Moderado"),(AI417="Directamente"),(J417="Probable")),"Posible",IF(AND(OR(AJ417="Directamente",AJ417="Indirectamente",AJ417="No Disminuye"),(AH417="Moderado"),(AI417="Directamente"),(J417="Casi Seguro")),"Probable",IF(AND(AJ417="Directamente",AI417="No disminuye",AH417="Moderado"),J417,IF(AH417="Débil",J417," ESTA COMBINACION NO ESTÁ CONTEMPLADA EN LA METODOLOGÍA "))))))))))</f>
        <v>Rara vez</v>
      </c>
      <c r="AL417" s="762" t="str">
        <f>IF(AND(OR(AJ417="Directamente",AJ417="Indirectamente",AJ417="No Disminuye"),AH417="Moderado",AI417="Directamente",(OR(J417="Raro",J417="Improbable"))),"Raro",IF(AND(OR(AJ417="Directamente",AJ417="Indirectamente",AJ417="No Disminuye"),(AH417="Moderado"),(AI417="Directamente"),(J417="Posible")),"Improbable",IF(AND(OR(AJ417="Directamente",AJ417="Indirectamente",AJ417="No Disminuye"),(AH417="Moderado"),(AI417="Directamente"),(J417="Probable")),"Posible",IF(AND(OR(AJ417="Directamente",AJ417="Indirectamente",AJ417="No Disminuye"),(AH417="Moderado"),(AI417="Directamente"),(J417="Casi Seguro")),"Probable",IF(AND(AJ417="Directamente",AI417="No disminuye",AH417="Moderado"),J417," ")))))</f>
        <v xml:space="preserve"> </v>
      </c>
      <c r="AM417" s="762" t="str">
        <f>N417</f>
        <v>Mayor</v>
      </c>
      <c r="AN417" s="709" t="str">
        <f>IF(AND(EXACT(AK417,"Rara vez"),(EXACT(AM417,"Moderado"))),"Moderado",IF(AND(EXACT(AK417,"Rara vez"),(EXACT(AM417,"Mayor"))),"Alto",IF(AND(EXACT(AK417,"Rara vez"),(EXACT(AM417,"Catastrófico"))),"Extremo",IF(AND(EXACT(AK417,"Improbable"),(EXACT(AM417,"Moderado"))),"Moderado",IF(AND(EXACT(AK417,"Improbable"),(EXACT(AM417,"Mayor"))),"Alto",IF(AND(EXACT(AK417,"Improbable"),(EXACT(AM417,"Catastrófico"))),"Extremo",IF(AND(EXACT(AK417,"Posible"),(EXACT(AM417,"Moderado"))),"Alto",IF(AND(EXACT(AK417,"Posible"),(EXACT(AM417,"Mayor"))),"Extremo",IF(AND(EXACT(AK417,"Posible"),(EXACT(AM417,"Catastrófico"))),"Extremo",IF(AND(EXACT(AK417,"Probable"),(EXACT(AM417,"Moderado"))),"Alto",IF(AND(EXACT(AK417,"Probable"),(EXACT(AM417,"Mayor"))),"Extremo",IF(AND(EXACT(AK417,"Probable"),(EXACT(AM417,"Catastrófico"))),"Extremo",IF(AND(EXACT(AK417,"Casi Seguro"),(EXACT(AM417,"Moderado"))),"Extremo",IF(AND(EXACT(AK417,"Casi Seguro"),(EXACT(AM417,"Mayor"))),"Extremo",IF(AND(EXACT(AK417,"Casi Seguro"),(EXACT(AM417,"Catastrófico"))),"Extremo","")))))))))))))))</f>
        <v>Alto</v>
      </c>
      <c r="AO417" s="693" t="s">
        <v>476</v>
      </c>
      <c r="AP417" s="763" t="s">
        <v>845</v>
      </c>
      <c r="AQ417" s="764">
        <v>44927</v>
      </c>
      <c r="AR417" s="764">
        <v>45291</v>
      </c>
      <c r="AS417" s="898" t="s">
        <v>846</v>
      </c>
      <c r="AT417" s="766" t="s">
        <v>847</v>
      </c>
      <c r="AU417" s="705"/>
      <c r="AV417" s="705"/>
      <c r="AW417" s="705"/>
      <c r="AX417" s="705"/>
    </row>
    <row r="418" spans="1:50">
      <c r="A418" s="690"/>
      <c r="B418" s="691"/>
      <c r="C418" s="879"/>
      <c r="D418" s="879"/>
      <c r="E418" s="693"/>
      <c r="F418" s="693"/>
      <c r="G418" s="782"/>
      <c r="H418" s="693"/>
      <c r="I418" s="769"/>
      <c r="J418" s="693"/>
      <c r="K418" s="696" t="s">
        <v>145</v>
      </c>
      <c r="L418" s="697" t="s">
        <v>475</v>
      </c>
      <c r="M418" s="698"/>
      <c r="N418" s="699"/>
      <c r="O418" s="700"/>
      <c r="P418" s="695"/>
      <c r="Q418" s="735"/>
      <c r="R418" s="693"/>
      <c r="S418" s="702" t="s">
        <v>146</v>
      </c>
      <c r="T418" s="703" t="s">
        <v>147</v>
      </c>
      <c r="U418" s="702">
        <f>+IFERROR(VLOOKUP(T418,[3]DATOS!$E$2:$F$17,2,FALSE),"")</f>
        <v>15</v>
      </c>
      <c r="V418" s="704"/>
      <c r="W418" s="704"/>
      <c r="X418" s="705"/>
      <c r="Y418" s="704"/>
      <c r="Z418" s="704"/>
      <c r="AA418" s="704"/>
      <c r="AB418" s="740"/>
      <c r="AC418" s="740"/>
      <c r="AD418" s="740"/>
      <c r="AE418" s="740"/>
      <c r="AF418" s="769"/>
      <c r="AG418" s="931"/>
      <c r="AH418" s="760"/>
      <c r="AI418" s="761"/>
      <c r="AJ418" s="760"/>
      <c r="AK418" s="762"/>
      <c r="AL418" s="762"/>
      <c r="AM418" s="762"/>
      <c r="AN418" s="709"/>
      <c r="AO418" s="693"/>
      <c r="AP418" s="772"/>
      <c r="AQ418" s="764"/>
      <c r="AR418" s="764"/>
      <c r="AS418" s="903"/>
      <c r="AT418" s="766"/>
      <c r="AU418" s="705"/>
      <c r="AV418" s="705"/>
      <c r="AW418" s="705"/>
      <c r="AX418" s="705"/>
    </row>
    <row r="419" spans="1:50">
      <c r="A419" s="690"/>
      <c r="B419" s="691"/>
      <c r="C419" s="879"/>
      <c r="D419" s="879"/>
      <c r="E419" s="693"/>
      <c r="F419" s="693"/>
      <c r="G419" s="782"/>
      <c r="H419" s="693"/>
      <c r="I419" s="769"/>
      <c r="J419" s="693"/>
      <c r="K419" s="696" t="s">
        <v>148</v>
      </c>
      <c r="L419" s="697" t="s">
        <v>485</v>
      </c>
      <c r="M419" s="698"/>
      <c r="N419" s="699"/>
      <c r="O419" s="700"/>
      <c r="P419" s="695"/>
      <c r="Q419" s="735"/>
      <c r="R419" s="693"/>
      <c r="S419" s="702" t="s">
        <v>149</v>
      </c>
      <c r="T419" s="703" t="s">
        <v>150</v>
      </c>
      <c r="U419" s="702">
        <f>+IFERROR(VLOOKUP(T419,[3]DATOS!$E$2:$F$17,2,FALSE),"")</f>
        <v>15</v>
      </c>
      <c r="V419" s="704"/>
      <c r="W419" s="704"/>
      <c r="X419" s="705"/>
      <c r="Y419" s="704"/>
      <c r="Z419" s="704"/>
      <c r="AA419" s="704"/>
      <c r="AB419" s="740"/>
      <c r="AC419" s="740"/>
      <c r="AD419" s="740"/>
      <c r="AE419" s="740"/>
      <c r="AF419" s="769"/>
      <c r="AG419" s="931"/>
      <c r="AH419" s="760"/>
      <c r="AI419" s="761"/>
      <c r="AJ419" s="760"/>
      <c r="AK419" s="762"/>
      <c r="AL419" s="762"/>
      <c r="AM419" s="762"/>
      <c r="AN419" s="709"/>
      <c r="AO419" s="693"/>
      <c r="AP419" s="772"/>
      <c r="AQ419" s="764"/>
      <c r="AR419" s="764"/>
      <c r="AS419" s="903"/>
      <c r="AT419" s="766"/>
      <c r="AU419" s="705"/>
      <c r="AV419" s="705"/>
      <c r="AW419" s="705"/>
      <c r="AX419" s="705"/>
    </row>
    <row r="420" spans="1:50">
      <c r="A420" s="690"/>
      <c r="B420" s="691"/>
      <c r="C420" s="879"/>
      <c r="D420" s="879"/>
      <c r="E420" s="693"/>
      <c r="F420" s="693"/>
      <c r="G420" s="782"/>
      <c r="H420" s="693"/>
      <c r="I420" s="769"/>
      <c r="J420" s="693"/>
      <c r="K420" s="696" t="s">
        <v>151</v>
      </c>
      <c r="L420" s="697" t="s">
        <v>485</v>
      </c>
      <c r="M420" s="698"/>
      <c r="N420" s="699"/>
      <c r="O420" s="700"/>
      <c r="P420" s="695"/>
      <c r="Q420" s="735"/>
      <c r="R420" s="693"/>
      <c r="S420" s="702" t="s">
        <v>153</v>
      </c>
      <c r="T420" s="703" t="s">
        <v>154</v>
      </c>
      <c r="U420" s="702">
        <f>+IFERROR(VLOOKUP(T420,[3]DATOS!$E$2:$F$17,2,FALSE),"")</f>
        <v>15</v>
      </c>
      <c r="V420" s="704"/>
      <c r="W420" s="704"/>
      <c r="X420" s="705"/>
      <c r="Y420" s="704"/>
      <c r="Z420" s="704"/>
      <c r="AA420" s="704"/>
      <c r="AB420" s="740"/>
      <c r="AC420" s="740"/>
      <c r="AD420" s="740"/>
      <c r="AE420" s="740"/>
      <c r="AF420" s="769"/>
      <c r="AG420" s="931"/>
      <c r="AH420" s="760"/>
      <c r="AI420" s="761"/>
      <c r="AJ420" s="760"/>
      <c r="AK420" s="762"/>
      <c r="AL420" s="762"/>
      <c r="AM420" s="762"/>
      <c r="AN420" s="709"/>
      <c r="AO420" s="693"/>
      <c r="AP420" s="772"/>
      <c r="AQ420" s="764"/>
      <c r="AR420" s="764"/>
      <c r="AS420" s="903"/>
      <c r="AT420" s="766"/>
      <c r="AU420" s="705"/>
      <c r="AV420" s="705"/>
      <c r="AW420" s="705"/>
      <c r="AX420" s="705"/>
    </row>
    <row r="421" spans="1:50">
      <c r="A421" s="690"/>
      <c r="B421" s="691"/>
      <c r="C421" s="879"/>
      <c r="D421" s="879"/>
      <c r="E421" s="693"/>
      <c r="F421" s="693"/>
      <c r="G421" s="782"/>
      <c r="H421" s="693"/>
      <c r="I421" s="769"/>
      <c r="J421" s="693"/>
      <c r="K421" s="696" t="s">
        <v>155</v>
      </c>
      <c r="L421" s="697" t="s">
        <v>475</v>
      </c>
      <c r="M421" s="698"/>
      <c r="N421" s="699"/>
      <c r="O421" s="700"/>
      <c r="P421" s="695"/>
      <c r="Q421" s="735"/>
      <c r="R421" s="693"/>
      <c r="S421" s="702" t="s">
        <v>156</v>
      </c>
      <c r="T421" s="703" t="s">
        <v>157</v>
      </c>
      <c r="U421" s="702">
        <f>+IFERROR(VLOOKUP(T421,[3]DATOS!$E$2:$F$17,2,FALSE),"")</f>
        <v>15</v>
      </c>
      <c r="V421" s="704"/>
      <c r="W421" s="704"/>
      <c r="X421" s="705"/>
      <c r="Y421" s="704"/>
      <c r="Z421" s="704"/>
      <c r="AA421" s="704"/>
      <c r="AB421" s="740"/>
      <c r="AC421" s="740"/>
      <c r="AD421" s="740"/>
      <c r="AE421" s="740"/>
      <c r="AF421" s="769"/>
      <c r="AG421" s="931"/>
      <c r="AH421" s="760"/>
      <c r="AI421" s="761"/>
      <c r="AJ421" s="760"/>
      <c r="AK421" s="762"/>
      <c r="AL421" s="762"/>
      <c r="AM421" s="762"/>
      <c r="AN421" s="709"/>
      <c r="AO421" s="693"/>
      <c r="AP421" s="772"/>
      <c r="AQ421" s="764"/>
      <c r="AR421" s="764"/>
      <c r="AS421" s="903"/>
      <c r="AT421" s="766"/>
      <c r="AU421" s="705"/>
      <c r="AV421" s="705"/>
      <c r="AW421" s="705"/>
      <c r="AX421" s="705"/>
    </row>
    <row r="422" spans="1:50">
      <c r="A422" s="690"/>
      <c r="B422" s="691"/>
      <c r="C422" s="879"/>
      <c r="D422" s="879"/>
      <c r="E422" s="693"/>
      <c r="F422" s="693"/>
      <c r="G422" s="782"/>
      <c r="H422" s="693"/>
      <c r="I422" s="769"/>
      <c r="J422" s="693"/>
      <c r="K422" s="696" t="s">
        <v>158</v>
      </c>
      <c r="L422" s="697" t="s">
        <v>485</v>
      </c>
      <c r="M422" s="698"/>
      <c r="N422" s="699"/>
      <c r="O422" s="700"/>
      <c r="P422" s="695"/>
      <c r="Q422" s="735"/>
      <c r="R422" s="693"/>
      <c r="S422" s="702" t="s">
        <v>159</v>
      </c>
      <c r="T422" s="703" t="s">
        <v>160</v>
      </c>
      <c r="U422" s="702">
        <f>+IFERROR(VLOOKUP(T422,[3]DATOS!$E$2:$F$17,2,FALSE),"")</f>
        <v>15</v>
      </c>
      <c r="V422" s="704"/>
      <c r="W422" s="704"/>
      <c r="X422" s="705"/>
      <c r="Y422" s="704"/>
      <c r="Z422" s="704"/>
      <c r="AA422" s="704"/>
      <c r="AB422" s="740"/>
      <c r="AC422" s="740"/>
      <c r="AD422" s="740"/>
      <c r="AE422" s="740"/>
      <c r="AF422" s="769"/>
      <c r="AG422" s="931"/>
      <c r="AH422" s="760"/>
      <c r="AI422" s="761"/>
      <c r="AJ422" s="760"/>
      <c r="AK422" s="762"/>
      <c r="AL422" s="762"/>
      <c r="AM422" s="762"/>
      <c r="AN422" s="709"/>
      <c r="AO422" s="693"/>
      <c r="AP422" s="772"/>
      <c r="AQ422" s="764"/>
      <c r="AR422" s="764"/>
      <c r="AS422" s="903"/>
      <c r="AT422" s="766"/>
      <c r="AU422" s="705"/>
      <c r="AV422" s="705"/>
      <c r="AW422" s="705"/>
      <c r="AX422" s="705"/>
    </row>
    <row r="423" spans="1:50">
      <c r="A423" s="690"/>
      <c r="B423" s="691"/>
      <c r="C423" s="879"/>
      <c r="D423" s="879"/>
      <c r="E423" s="693"/>
      <c r="F423" s="693"/>
      <c r="G423" s="782"/>
      <c r="H423" s="693"/>
      <c r="I423" s="769"/>
      <c r="J423" s="693"/>
      <c r="K423" s="696" t="s">
        <v>161</v>
      </c>
      <c r="L423" s="697" t="s">
        <v>485</v>
      </c>
      <c r="M423" s="698"/>
      <c r="N423" s="699"/>
      <c r="O423" s="700"/>
      <c r="P423" s="695"/>
      <c r="Q423" s="735"/>
      <c r="R423" s="693"/>
      <c r="S423" s="702" t="s">
        <v>162</v>
      </c>
      <c r="T423" s="703" t="s">
        <v>163</v>
      </c>
      <c r="U423" s="702">
        <f>+IFERROR(VLOOKUP(T423,[3]DATOS!$E$2:$F$17,2,FALSE),"")</f>
        <v>10</v>
      </c>
      <c r="V423" s="704"/>
      <c r="W423" s="704"/>
      <c r="X423" s="705"/>
      <c r="Y423" s="704"/>
      <c r="Z423" s="704"/>
      <c r="AA423" s="704"/>
      <c r="AB423" s="740"/>
      <c r="AC423" s="740"/>
      <c r="AD423" s="740"/>
      <c r="AE423" s="740"/>
      <c r="AF423" s="769"/>
      <c r="AG423" s="931"/>
      <c r="AH423" s="760"/>
      <c r="AI423" s="761"/>
      <c r="AJ423" s="760"/>
      <c r="AK423" s="762"/>
      <c r="AL423" s="762"/>
      <c r="AM423" s="762"/>
      <c r="AN423" s="709"/>
      <c r="AO423" s="693"/>
      <c r="AP423" s="772"/>
      <c r="AQ423" s="764"/>
      <c r="AR423" s="764"/>
      <c r="AS423" s="903"/>
      <c r="AT423" s="766"/>
      <c r="AU423" s="705"/>
      <c r="AV423" s="705"/>
      <c r="AW423" s="705"/>
      <c r="AX423" s="705"/>
    </row>
    <row r="424" spans="1:50" ht="97.5" customHeight="1">
      <c r="A424" s="690"/>
      <c r="B424" s="691"/>
      <c r="C424" s="879"/>
      <c r="D424" s="879"/>
      <c r="E424" s="693"/>
      <c r="F424" s="693"/>
      <c r="G424" s="782"/>
      <c r="H424" s="693"/>
      <c r="I424" s="769"/>
      <c r="J424" s="693"/>
      <c r="K424" s="696" t="s">
        <v>164</v>
      </c>
      <c r="L424" s="697" t="s">
        <v>485</v>
      </c>
      <c r="M424" s="698"/>
      <c r="N424" s="699"/>
      <c r="O424" s="700"/>
      <c r="P424" s="695"/>
      <c r="Q424" s="735"/>
      <c r="R424" s="693"/>
      <c r="S424" s="704"/>
      <c r="T424" s="705"/>
      <c r="U424" s="704"/>
      <c r="V424" s="704"/>
      <c r="W424" s="704"/>
      <c r="X424" s="705"/>
      <c r="Y424" s="704"/>
      <c r="Z424" s="704"/>
      <c r="AA424" s="704"/>
      <c r="AB424" s="740"/>
      <c r="AC424" s="740"/>
      <c r="AD424" s="740"/>
      <c r="AE424" s="740"/>
      <c r="AF424" s="769"/>
      <c r="AG424" s="931"/>
      <c r="AH424" s="760"/>
      <c r="AI424" s="761"/>
      <c r="AJ424" s="760"/>
      <c r="AK424" s="762"/>
      <c r="AL424" s="762"/>
      <c r="AM424" s="762"/>
      <c r="AN424" s="709"/>
      <c r="AO424" s="693"/>
      <c r="AP424" s="772"/>
      <c r="AQ424" s="764"/>
      <c r="AR424" s="764"/>
      <c r="AS424" s="903"/>
      <c r="AT424" s="766"/>
      <c r="AU424" s="705"/>
      <c r="AV424" s="705"/>
      <c r="AW424" s="705"/>
      <c r="AX424" s="705"/>
    </row>
    <row r="425" spans="1:50">
      <c r="A425" s="690"/>
      <c r="B425" s="691"/>
      <c r="C425" s="879"/>
      <c r="D425" s="879"/>
      <c r="E425" s="693"/>
      <c r="F425" s="693"/>
      <c r="G425" s="782"/>
      <c r="H425" s="693"/>
      <c r="I425" s="769"/>
      <c r="J425" s="693"/>
      <c r="K425" s="696" t="s">
        <v>165</v>
      </c>
      <c r="L425" s="697" t="s">
        <v>475</v>
      </c>
      <c r="M425" s="698"/>
      <c r="N425" s="699"/>
      <c r="O425" s="700"/>
      <c r="P425" s="695"/>
      <c r="Q425" s="735"/>
      <c r="R425" s="693"/>
      <c r="S425" s="704"/>
      <c r="T425" s="705"/>
      <c r="U425" s="704"/>
      <c r="V425" s="704"/>
      <c r="W425" s="704"/>
      <c r="X425" s="705"/>
      <c r="Y425" s="704"/>
      <c r="Z425" s="704"/>
      <c r="AA425" s="704"/>
      <c r="AB425" s="740"/>
      <c r="AC425" s="740"/>
      <c r="AD425" s="740"/>
      <c r="AE425" s="740"/>
      <c r="AF425" s="769"/>
      <c r="AG425" s="931"/>
      <c r="AH425" s="760"/>
      <c r="AI425" s="761"/>
      <c r="AJ425" s="760"/>
      <c r="AK425" s="762"/>
      <c r="AL425" s="762"/>
      <c r="AM425" s="762"/>
      <c r="AN425" s="709"/>
      <c r="AO425" s="693"/>
      <c r="AP425" s="772"/>
      <c r="AQ425" s="764"/>
      <c r="AR425" s="764"/>
      <c r="AS425" s="903"/>
      <c r="AT425" s="766"/>
      <c r="AU425" s="705"/>
      <c r="AV425" s="705"/>
      <c r="AW425" s="705"/>
      <c r="AX425" s="705"/>
    </row>
    <row r="426" spans="1:50">
      <c r="A426" s="690"/>
      <c r="B426" s="691"/>
      <c r="C426" s="743" t="s">
        <v>848</v>
      </c>
      <c r="D426" s="743" t="s">
        <v>849</v>
      </c>
      <c r="E426" s="693"/>
      <c r="F426" s="693"/>
      <c r="G426" s="782"/>
      <c r="H426" s="693"/>
      <c r="I426" s="769"/>
      <c r="J426" s="693"/>
      <c r="K426" s="696" t="s">
        <v>166</v>
      </c>
      <c r="L426" s="697" t="s">
        <v>475</v>
      </c>
      <c r="M426" s="698"/>
      <c r="N426" s="699"/>
      <c r="O426" s="700"/>
      <c r="P426" s="695"/>
      <c r="Q426" s="735"/>
      <c r="R426" s="693"/>
      <c r="S426" s="704"/>
      <c r="T426" s="705"/>
      <c r="U426" s="704"/>
      <c r="V426" s="704"/>
      <c r="W426" s="704"/>
      <c r="X426" s="705"/>
      <c r="Y426" s="704"/>
      <c r="Z426" s="704"/>
      <c r="AA426" s="704"/>
      <c r="AB426" s="740"/>
      <c r="AC426" s="740"/>
      <c r="AD426" s="740"/>
      <c r="AE426" s="740"/>
      <c r="AF426" s="769"/>
      <c r="AG426" s="931"/>
      <c r="AH426" s="760"/>
      <c r="AI426" s="761"/>
      <c r="AJ426" s="760"/>
      <c r="AK426" s="762"/>
      <c r="AL426" s="762"/>
      <c r="AM426" s="762"/>
      <c r="AN426" s="709"/>
      <c r="AO426" s="693"/>
      <c r="AP426" s="772"/>
      <c r="AQ426" s="764"/>
      <c r="AR426" s="764"/>
      <c r="AS426" s="903"/>
      <c r="AT426" s="766"/>
      <c r="AU426" s="705"/>
      <c r="AV426" s="705"/>
      <c r="AW426" s="705"/>
      <c r="AX426" s="705"/>
    </row>
    <row r="427" spans="1:50" ht="101.25" customHeight="1">
      <c r="A427" s="690"/>
      <c r="B427" s="691"/>
      <c r="C427" s="749"/>
      <c r="D427" s="749"/>
      <c r="E427" s="693"/>
      <c r="F427" s="693"/>
      <c r="G427" s="782"/>
      <c r="H427" s="693"/>
      <c r="I427" s="769"/>
      <c r="J427" s="693"/>
      <c r="K427" s="696" t="s">
        <v>167</v>
      </c>
      <c r="L427" s="697" t="s">
        <v>475</v>
      </c>
      <c r="M427" s="698"/>
      <c r="N427" s="699"/>
      <c r="O427" s="700"/>
      <c r="P427" s="695"/>
      <c r="Q427" s="735"/>
      <c r="R427" s="693"/>
      <c r="S427" s="704"/>
      <c r="T427" s="705"/>
      <c r="U427" s="704"/>
      <c r="V427" s="704"/>
      <c r="W427" s="704"/>
      <c r="X427" s="705"/>
      <c r="Y427" s="704"/>
      <c r="Z427" s="704"/>
      <c r="AA427" s="704"/>
      <c r="AB427" s="672"/>
      <c r="AC427" s="829"/>
      <c r="AD427" s="829"/>
      <c r="AE427" s="829"/>
      <c r="AF427" s="663"/>
      <c r="AG427" s="932"/>
      <c r="AH427" s="760"/>
      <c r="AI427" s="761"/>
      <c r="AJ427" s="760"/>
      <c r="AK427" s="762"/>
      <c r="AL427" s="762"/>
      <c r="AM427" s="762"/>
      <c r="AN427" s="709"/>
      <c r="AO427" s="693"/>
      <c r="AP427" s="777"/>
      <c r="AQ427" s="764"/>
      <c r="AR427" s="764"/>
      <c r="AS427" s="907"/>
      <c r="AT427" s="766"/>
      <c r="AU427" s="705"/>
      <c r="AV427" s="705"/>
      <c r="AW427" s="705"/>
      <c r="AX427" s="705"/>
    </row>
    <row r="428" spans="1:50" ht="107.25" customHeight="1">
      <c r="A428" s="690"/>
      <c r="B428" s="691"/>
      <c r="C428" s="749"/>
      <c r="D428" s="749"/>
      <c r="E428" s="693"/>
      <c r="F428" s="693"/>
      <c r="G428" s="735" t="s">
        <v>850</v>
      </c>
      <c r="H428" s="693"/>
      <c r="I428" s="769"/>
      <c r="J428" s="693"/>
      <c r="K428" s="696" t="s">
        <v>168</v>
      </c>
      <c r="L428" s="697" t="s">
        <v>475</v>
      </c>
      <c r="M428" s="698"/>
      <c r="N428" s="699"/>
      <c r="O428" s="700"/>
      <c r="P428" s="695"/>
      <c r="Q428" s="735" t="s">
        <v>851</v>
      </c>
      <c r="R428" s="693" t="s">
        <v>133</v>
      </c>
      <c r="S428" s="702" t="s">
        <v>134</v>
      </c>
      <c r="T428" s="703" t="s">
        <v>135</v>
      </c>
      <c r="U428" s="702">
        <f>+IFERROR(VLOOKUP(T428,[3]DATOS!$E$2:$F$17,2,FALSE),"")</f>
        <v>15</v>
      </c>
      <c r="V428" s="704">
        <f>SUM(U428:U434)</f>
        <v>100</v>
      </c>
      <c r="W428" s="704" t="str">
        <f>+IF(AND(V428&lt;=100,V428&gt;=96),"Fuerte",IF(AND(V428&lt;=95,V428&gt;=86),"Moderado",IF(AND(V428&lt;=85,M428&gt;=0),"Débil"," ")))</f>
        <v>Fuerte</v>
      </c>
      <c r="X428" s="705" t="s">
        <v>136</v>
      </c>
      <c r="Y428" s="704" t="str">
        <f>IF(AND(EXACT(W428,"Fuerte"),(EXACT(X428,"Fuerte"))),"Fuerte",IF(AND(EXACT(W428,"Fuerte"),(EXACT(X428,"Moderado"))),"Moderado",IF(AND(EXACT(W428,"Fuerte"),(EXACT(X428,"Débil"))),"Débil",IF(AND(EXACT(W428,"Moderado"),(EXACT(X428,"Fuerte"))),"Moderado",IF(AND(EXACT(W428,"Moderado"),(EXACT(X428,"Moderado"))),"Moderado",IF(AND(EXACT(W428,"Moderado"),(EXACT(X428,"Débil"))),"Débil",IF(AND(EXACT(W428,"Débil"),(EXACT(X428,"Fuerte"))),"Débil",IF(AND(EXACT(W428,"Débil"),(EXACT(X428,"Moderado"))),"Débil",IF(AND(EXACT(W428,"Débil"),(EXACT(X428,"Débil"))),"Débil",)))))))))</f>
        <v>Fuerte</v>
      </c>
      <c r="Z428" s="704">
        <f>IF(Y428="Fuerte",100,IF(Y428="Moderado",50,IF(Y428="Débil",0)))</f>
        <v>100</v>
      </c>
      <c r="AA428" s="704"/>
      <c r="AB428" s="736" t="s">
        <v>21</v>
      </c>
      <c r="AC428" s="736">
        <v>4</v>
      </c>
      <c r="AD428" s="736">
        <v>4</v>
      </c>
      <c r="AE428" s="736">
        <v>4</v>
      </c>
      <c r="AF428" s="757" t="s">
        <v>852</v>
      </c>
      <c r="AG428" s="930" t="s">
        <v>853</v>
      </c>
      <c r="AH428" s="760"/>
      <c r="AI428" s="761"/>
      <c r="AJ428" s="760"/>
      <c r="AK428" s="762"/>
      <c r="AL428" s="762"/>
      <c r="AM428" s="762"/>
      <c r="AN428" s="709"/>
      <c r="AO428" s="693"/>
      <c r="AP428" s="779" t="s">
        <v>854</v>
      </c>
      <c r="AQ428" s="764"/>
      <c r="AR428" s="764"/>
      <c r="AS428" s="898" t="s">
        <v>846</v>
      </c>
      <c r="AT428" s="766" t="s">
        <v>855</v>
      </c>
      <c r="AU428" s="705"/>
      <c r="AV428" s="705"/>
      <c r="AW428" s="705"/>
      <c r="AX428" s="705"/>
    </row>
    <row r="429" spans="1:50" ht="54" customHeight="1">
      <c r="A429" s="690"/>
      <c r="B429" s="691"/>
      <c r="C429" s="749"/>
      <c r="D429" s="749"/>
      <c r="E429" s="693"/>
      <c r="F429" s="693"/>
      <c r="G429" s="735"/>
      <c r="H429" s="693"/>
      <c r="I429" s="769"/>
      <c r="J429" s="693"/>
      <c r="K429" s="739" t="s">
        <v>169</v>
      </c>
      <c r="L429" s="697" t="s">
        <v>485</v>
      </c>
      <c r="M429" s="698"/>
      <c r="N429" s="699"/>
      <c r="O429" s="700"/>
      <c r="P429" s="695"/>
      <c r="Q429" s="735"/>
      <c r="R429" s="693"/>
      <c r="S429" s="702" t="s">
        <v>146</v>
      </c>
      <c r="T429" s="703" t="s">
        <v>147</v>
      </c>
      <c r="U429" s="702">
        <f>+IFERROR(VLOOKUP(T429,[3]DATOS!$E$2:$F$17,2,FALSE),"")</f>
        <v>15</v>
      </c>
      <c r="V429" s="704"/>
      <c r="W429" s="704"/>
      <c r="X429" s="705"/>
      <c r="Y429" s="704"/>
      <c r="Z429" s="704"/>
      <c r="AA429" s="704"/>
      <c r="AB429" s="740"/>
      <c r="AC429" s="740"/>
      <c r="AD429" s="740"/>
      <c r="AE429" s="740"/>
      <c r="AF429" s="769"/>
      <c r="AG429" s="931"/>
      <c r="AH429" s="760"/>
      <c r="AI429" s="761"/>
      <c r="AJ429" s="760"/>
      <c r="AK429" s="762"/>
      <c r="AL429" s="762"/>
      <c r="AM429" s="762"/>
      <c r="AN429" s="709"/>
      <c r="AO429" s="693"/>
      <c r="AP429" s="779"/>
      <c r="AQ429" s="764"/>
      <c r="AR429" s="764"/>
      <c r="AS429" s="903"/>
      <c r="AT429" s="766"/>
      <c r="AU429" s="705"/>
      <c r="AV429" s="705"/>
      <c r="AW429" s="705"/>
      <c r="AX429" s="705"/>
    </row>
    <row r="430" spans="1:50">
      <c r="A430" s="690"/>
      <c r="B430" s="691"/>
      <c r="C430" s="749"/>
      <c r="D430" s="749"/>
      <c r="E430" s="693"/>
      <c r="F430" s="693"/>
      <c r="G430" s="735"/>
      <c r="H430" s="693"/>
      <c r="I430" s="769"/>
      <c r="J430" s="693"/>
      <c r="K430" s="739" t="s">
        <v>170</v>
      </c>
      <c r="L430" s="697" t="s">
        <v>475</v>
      </c>
      <c r="M430" s="698"/>
      <c r="N430" s="699"/>
      <c r="O430" s="700"/>
      <c r="P430" s="695"/>
      <c r="Q430" s="735"/>
      <c r="R430" s="693"/>
      <c r="S430" s="702" t="s">
        <v>149</v>
      </c>
      <c r="T430" s="703" t="s">
        <v>150</v>
      </c>
      <c r="U430" s="702">
        <f>+IFERROR(VLOOKUP(T430,[3]DATOS!$E$2:$F$17,2,FALSE),"")</f>
        <v>15</v>
      </c>
      <c r="V430" s="704"/>
      <c r="W430" s="704"/>
      <c r="X430" s="705"/>
      <c r="Y430" s="704"/>
      <c r="Z430" s="704"/>
      <c r="AA430" s="704"/>
      <c r="AB430" s="740"/>
      <c r="AC430" s="740"/>
      <c r="AD430" s="740"/>
      <c r="AE430" s="740"/>
      <c r="AF430" s="769"/>
      <c r="AG430" s="931"/>
      <c r="AH430" s="760"/>
      <c r="AI430" s="761"/>
      <c r="AJ430" s="760"/>
      <c r="AK430" s="762"/>
      <c r="AL430" s="762"/>
      <c r="AM430" s="762"/>
      <c r="AN430" s="709"/>
      <c r="AO430" s="693"/>
      <c r="AP430" s="779"/>
      <c r="AQ430" s="764"/>
      <c r="AR430" s="764"/>
      <c r="AS430" s="903"/>
      <c r="AT430" s="766"/>
      <c r="AU430" s="705"/>
      <c r="AV430" s="705"/>
      <c r="AW430" s="705"/>
      <c r="AX430" s="705"/>
    </row>
    <row r="431" spans="1:50">
      <c r="A431" s="690"/>
      <c r="B431" s="691"/>
      <c r="C431" s="749"/>
      <c r="D431" s="749"/>
      <c r="E431" s="693"/>
      <c r="F431" s="693"/>
      <c r="G431" s="735"/>
      <c r="H431" s="693"/>
      <c r="I431" s="769"/>
      <c r="J431" s="693"/>
      <c r="K431" s="739" t="s">
        <v>171</v>
      </c>
      <c r="L431" s="697" t="s">
        <v>475</v>
      </c>
      <c r="M431" s="698"/>
      <c r="N431" s="699"/>
      <c r="O431" s="700"/>
      <c r="P431" s="695"/>
      <c r="Q431" s="735"/>
      <c r="R431" s="693"/>
      <c r="S431" s="702" t="s">
        <v>153</v>
      </c>
      <c r="T431" s="703" t="s">
        <v>154</v>
      </c>
      <c r="U431" s="702">
        <f>+IFERROR(VLOOKUP(T431,[3]DATOS!$E$2:$F$17,2,FALSE),"")</f>
        <v>15</v>
      </c>
      <c r="V431" s="704"/>
      <c r="W431" s="704"/>
      <c r="X431" s="705"/>
      <c r="Y431" s="704"/>
      <c r="Z431" s="704"/>
      <c r="AA431" s="704"/>
      <c r="AB431" s="740"/>
      <c r="AC431" s="740"/>
      <c r="AD431" s="740"/>
      <c r="AE431" s="740"/>
      <c r="AF431" s="769"/>
      <c r="AG431" s="931"/>
      <c r="AH431" s="760"/>
      <c r="AI431" s="761"/>
      <c r="AJ431" s="760"/>
      <c r="AK431" s="762"/>
      <c r="AL431" s="762"/>
      <c r="AM431" s="762"/>
      <c r="AN431" s="709"/>
      <c r="AO431" s="693"/>
      <c r="AP431" s="779"/>
      <c r="AQ431" s="764"/>
      <c r="AR431" s="764"/>
      <c r="AS431" s="903"/>
      <c r="AT431" s="766"/>
      <c r="AU431" s="705"/>
      <c r="AV431" s="705"/>
      <c r="AW431" s="705"/>
      <c r="AX431" s="705"/>
    </row>
    <row r="432" spans="1:50" ht="63.75" customHeight="1">
      <c r="A432" s="690"/>
      <c r="B432" s="691"/>
      <c r="C432" s="749"/>
      <c r="D432" s="749"/>
      <c r="E432" s="693"/>
      <c r="F432" s="693"/>
      <c r="G432" s="735"/>
      <c r="H432" s="693"/>
      <c r="I432" s="769"/>
      <c r="J432" s="693"/>
      <c r="K432" s="739" t="s">
        <v>172</v>
      </c>
      <c r="L432" s="742" t="s">
        <v>485</v>
      </c>
      <c r="M432" s="698"/>
      <c r="N432" s="699"/>
      <c r="O432" s="700"/>
      <c r="P432" s="695"/>
      <c r="Q432" s="735"/>
      <c r="R432" s="693"/>
      <c r="S432" s="702" t="s">
        <v>156</v>
      </c>
      <c r="T432" s="703" t="s">
        <v>157</v>
      </c>
      <c r="U432" s="702">
        <f>+IFERROR(VLOOKUP(T432,[3]DATOS!$E$2:$F$17,2,FALSE),"")</f>
        <v>15</v>
      </c>
      <c r="V432" s="704"/>
      <c r="W432" s="704"/>
      <c r="X432" s="705"/>
      <c r="Y432" s="704"/>
      <c r="Z432" s="704"/>
      <c r="AA432" s="704"/>
      <c r="AB432" s="740"/>
      <c r="AC432" s="740"/>
      <c r="AD432" s="740"/>
      <c r="AE432" s="740"/>
      <c r="AF432" s="769"/>
      <c r="AG432" s="931"/>
      <c r="AH432" s="760"/>
      <c r="AI432" s="761"/>
      <c r="AJ432" s="760"/>
      <c r="AK432" s="762"/>
      <c r="AL432" s="762"/>
      <c r="AM432" s="762"/>
      <c r="AN432" s="709"/>
      <c r="AO432" s="693"/>
      <c r="AP432" s="779"/>
      <c r="AQ432" s="764"/>
      <c r="AR432" s="764"/>
      <c r="AS432" s="903"/>
      <c r="AT432" s="766"/>
      <c r="AU432" s="705"/>
      <c r="AV432" s="705"/>
      <c r="AW432" s="705"/>
      <c r="AX432" s="705"/>
    </row>
    <row r="433" spans="1:50" ht="73.5" customHeight="1">
      <c r="A433" s="690"/>
      <c r="B433" s="691"/>
      <c r="C433" s="749"/>
      <c r="D433" s="749"/>
      <c r="E433" s="693"/>
      <c r="F433" s="693"/>
      <c r="G433" s="735"/>
      <c r="H433" s="693"/>
      <c r="I433" s="769"/>
      <c r="J433" s="693"/>
      <c r="K433" s="739" t="s">
        <v>173</v>
      </c>
      <c r="L433" s="697" t="s">
        <v>475</v>
      </c>
      <c r="M433" s="698"/>
      <c r="N433" s="699"/>
      <c r="O433" s="700"/>
      <c r="P433" s="695"/>
      <c r="Q433" s="735"/>
      <c r="R433" s="693"/>
      <c r="S433" s="702" t="s">
        <v>159</v>
      </c>
      <c r="T433" s="703" t="s">
        <v>160</v>
      </c>
      <c r="U433" s="702">
        <f>+IFERROR(VLOOKUP(T433,[3]DATOS!$E$2:$F$17,2,FALSE),"")</f>
        <v>15</v>
      </c>
      <c r="V433" s="704"/>
      <c r="W433" s="704"/>
      <c r="X433" s="705"/>
      <c r="Y433" s="704"/>
      <c r="Z433" s="704"/>
      <c r="AA433" s="704"/>
      <c r="AB433" s="740"/>
      <c r="AC433" s="740"/>
      <c r="AD433" s="740"/>
      <c r="AE433" s="740"/>
      <c r="AF433" s="769"/>
      <c r="AG433" s="931"/>
      <c r="AH433" s="760"/>
      <c r="AI433" s="761"/>
      <c r="AJ433" s="760"/>
      <c r="AK433" s="762"/>
      <c r="AL433" s="762"/>
      <c r="AM433" s="762"/>
      <c r="AN433" s="709"/>
      <c r="AO433" s="693"/>
      <c r="AP433" s="779"/>
      <c r="AQ433" s="764"/>
      <c r="AR433" s="764"/>
      <c r="AS433" s="903"/>
      <c r="AT433" s="766"/>
      <c r="AU433" s="705"/>
      <c r="AV433" s="705"/>
      <c r="AW433" s="705"/>
      <c r="AX433" s="705"/>
    </row>
    <row r="434" spans="1:50" ht="58.5" customHeight="1">
      <c r="A434" s="690"/>
      <c r="B434" s="691"/>
      <c r="C434" s="749"/>
      <c r="D434" s="749"/>
      <c r="E434" s="693"/>
      <c r="F434" s="693"/>
      <c r="G434" s="735"/>
      <c r="H434" s="693"/>
      <c r="I434" s="769"/>
      <c r="J434" s="693"/>
      <c r="K434" s="739" t="s">
        <v>174</v>
      </c>
      <c r="L434" s="697" t="s">
        <v>475</v>
      </c>
      <c r="M434" s="698"/>
      <c r="N434" s="699"/>
      <c r="O434" s="700"/>
      <c r="P434" s="695"/>
      <c r="Q434" s="735"/>
      <c r="R434" s="693"/>
      <c r="S434" s="702" t="s">
        <v>162</v>
      </c>
      <c r="T434" s="703" t="s">
        <v>163</v>
      </c>
      <c r="U434" s="702">
        <f>+IFERROR(VLOOKUP(T434,[3]DATOS!$E$2:$F$17,2,FALSE),"")</f>
        <v>10</v>
      </c>
      <c r="V434" s="704"/>
      <c r="W434" s="704"/>
      <c r="X434" s="705"/>
      <c r="Y434" s="704"/>
      <c r="Z434" s="704"/>
      <c r="AA434" s="704"/>
      <c r="AB434" s="740"/>
      <c r="AC434" s="740"/>
      <c r="AD434" s="740"/>
      <c r="AE434" s="740"/>
      <c r="AF434" s="769"/>
      <c r="AG434" s="931"/>
      <c r="AH434" s="760"/>
      <c r="AI434" s="761"/>
      <c r="AJ434" s="760"/>
      <c r="AK434" s="762"/>
      <c r="AL434" s="762"/>
      <c r="AM434" s="762"/>
      <c r="AN434" s="709"/>
      <c r="AO434" s="693"/>
      <c r="AP434" s="779"/>
      <c r="AQ434" s="764"/>
      <c r="AR434" s="764"/>
      <c r="AS434" s="903"/>
      <c r="AT434" s="766"/>
      <c r="AU434" s="705"/>
      <c r="AV434" s="705"/>
      <c r="AW434" s="705"/>
      <c r="AX434" s="705"/>
    </row>
    <row r="435" spans="1:50" ht="153" customHeight="1">
      <c r="A435" s="690"/>
      <c r="B435" s="691"/>
      <c r="C435" s="751"/>
      <c r="D435" s="751"/>
      <c r="E435" s="693"/>
      <c r="F435" s="693"/>
      <c r="G435" s="735"/>
      <c r="H435" s="693"/>
      <c r="I435" s="663"/>
      <c r="J435" s="693"/>
      <c r="K435" s="739" t="s">
        <v>175</v>
      </c>
      <c r="L435" s="697" t="s">
        <v>485</v>
      </c>
      <c r="M435" s="698"/>
      <c r="N435" s="699"/>
      <c r="O435" s="700"/>
      <c r="P435" s="695"/>
      <c r="Q435" s="735"/>
      <c r="R435" s="693"/>
      <c r="S435" s="702"/>
      <c r="T435" s="703"/>
      <c r="U435" s="702"/>
      <c r="V435" s="704"/>
      <c r="W435" s="704"/>
      <c r="X435" s="705"/>
      <c r="Y435" s="704"/>
      <c r="Z435" s="704"/>
      <c r="AA435" s="704"/>
      <c r="AB435" s="672"/>
      <c r="AC435" s="740"/>
      <c r="AD435" s="740"/>
      <c r="AE435" s="740"/>
      <c r="AF435" s="663"/>
      <c r="AG435" s="932"/>
      <c r="AH435" s="760"/>
      <c r="AI435" s="761"/>
      <c r="AJ435" s="760"/>
      <c r="AK435" s="762"/>
      <c r="AL435" s="762"/>
      <c r="AM435" s="762"/>
      <c r="AN435" s="709"/>
      <c r="AO435" s="693"/>
      <c r="AP435" s="779"/>
      <c r="AQ435" s="764"/>
      <c r="AR435" s="764"/>
      <c r="AS435" s="907"/>
      <c r="AT435" s="766"/>
      <c r="AU435" s="705"/>
      <c r="AV435" s="705"/>
      <c r="AW435" s="705"/>
      <c r="AX435" s="705"/>
    </row>
    <row r="436" spans="1:50" ht="15" customHeight="1">
      <c r="A436" s="690">
        <v>22</v>
      </c>
      <c r="B436" s="691" t="s">
        <v>856</v>
      </c>
      <c r="C436" s="876" t="s">
        <v>857</v>
      </c>
      <c r="D436" s="876" t="s">
        <v>858</v>
      </c>
      <c r="E436" s="693" t="s">
        <v>859</v>
      </c>
      <c r="F436" s="693" t="s">
        <v>126</v>
      </c>
      <c r="G436" s="735" t="s">
        <v>860</v>
      </c>
      <c r="H436" s="693" t="s">
        <v>861</v>
      </c>
      <c r="I436" s="757" t="s">
        <v>474</v>
      </c>
      <c r="J436" s="693" t="s">
        <v>129</v>
      </c>
      <c r="K436" s="696" t="s">
        <v>130</v>
      </c>
      <c r="L436" s="697" t="s">
        <v>475</v>
      </c>
      <c r="M436" s="698">
        <v>15</v>
      </c>
      <c r="N436" s="699" t="s">
        <v>605</v>
      </c>
      <c r="O436" s="700" t="s">
        <v>606</v>
      </c>
      <c r="P436" s="695" t="s">
        <v>476</v>
      </c>
      <c r="Q436" s="735" t="s">
        <v>862</v>
      </c>
      <c r="R436" s="693" t="s">
        <v>133</v>
      </c>
      <c r="S436" s="702" t="s">
        <v>134</v>
      </c>
      <c r="T436" s="703" t="s">
        <v>135</v>
      </c>
      <c r="U436" s="702">
        <v>15</v>
      </c>
      <c r="V436" s="704">
        <v>100</v>
      </c>
      <c r="W436" s="704" t="s">
        <v>136</v>
      </c>
      <c r="X436" s="705" t="s">
        <v>136</v>
      </c>
      <c r="Y436" s="704" t="s">
        <v>136</v>
      </c>
      <c r="Z436" s="704">
        <v>100</v>
      </c>
      <c r="AA436" s="704">
        <v>100</v>
      </c>
      <c r="AB436" s="736" t="s">
        <v>21</v>
      </c>
      <c r="AC436" s="736">
        <v>4</v>
      </c>
      <c r="AD436" s="736">
        <v>4</v>
      </c>
      <c r="AE436" s="736">
        <v>4</v>
      </c>
      <c r="AF436" s="757" t="s">
        <v>863</v>
      </c>
      <c r="AG436" s="759" t="s">
        <v>864</v>
      </c>
      <c r="AH436" s="760" t="s">
        <v>136</v>
      </c>
      <c r="AI436" s="761" t="s">
        <v>140</v>
      </c>
      <c r="AJ436" s="760" t="s">
        <v>141</v>
      </c>
      <c r="AK436" s="762" t="s">
        <v>129</v>
      </c>
      <c r="AL436" s="762" t="s">
        <v>725</v>
      </c>
      <c r="AM436" s="762" t="s">
        <v>605</v>
      </c>
      <c r="AN436" s="709" t="str">
        <f>IF(AND(EXACT(AK436,"Rara vez"),(EXACT(AM436,"Moderado"))),"Moderado",IF(AND(EXACT(AK436,"Rara vez"),(EXACT(AM436,"Mayor"))),"Alto",IF(AND(EXACT(AK436,"Rara vez"),(EXACT(AM436,"Catastrófico"))),"Extremo",IF(AND(EXACT(AK436,"Improbable"),(EXACT(AM436,"Moderado"))),"Moderado",IF(AND(EXACT(AK436,"Improbable"),(EXACT(AM436,"Mayor"))),"Alto",IF(AND(EXACT(AK436,"Improbable"),(EXACT(AM436,"Catastrófico"))),"Extremo",IF(AND(EXACT(AK436,"Posible"),(EXACT(AM436,"Moderado"))),"Alto",IF(AND(EXACT(AK436,"Posible"),(EXACT(AM436,"Mayor"))),"Extremo",IF(AND(EXACT(AK436,"Posible"),(EXACT(AM436,"Catastrófico"))),"Extremo",IF(AND(EXACT(AK436,"Probable"),(EXACT(AM436,"Moderado"))),"Alto",IF(AND(EXACT(AK436,"Probable"),(EXACT(AM436,"Mayor"))),"Extremo",IF(AND(EXACT(AK436,"Probable"),(EXACT(AM436,"Catastrófico"))),"Extremo",IF(AND(EXACT(AK436,"Casi Seguro"),(EXACT(AM436,"Moderado"))),"Extremo",IF(AND(EXACT(AK436,"Casi Seguro"),(EXACT(AM436,"Mayor"))),"Extremo",IF(AND(EXACT(AK436,"Casi Seguro"),(EXACT(AM436,"Catastrófico"))),"Extremo","")))))))))))))))</f>
        <v>Extremo</v>
      </c>
      <c r="AO436" s="693" t="s">
        <v>476</v>
      </c>
      <c r="AP436" s="763" t="s">
        <v>865</v>
      </c>
      <c r="AQ436" s="764">
        <v>44927</v>
      </c>
      <c r="AR436" s="764">
        <v>45291</v>
      </c>
      <c r="AS436" s="765" t="s">
        <v>210</v>
      </c>
      <c r="AT436" s="766" t="s">
        <v>866</v>
      </c>
      <c r="AU436" s="705"/>
      <c r="AV436" s="705"/>
      <c r="AW436" s="705"/>
      <c r="AX436" s="705"/>
    </row>
    <row r="437" spans="1:50">
      <c r="A437" s="690"/>
      <c r="B437" s="691"/>
      <c r="C437" s="879"/>
      <c r="D437" s="879"/>
      <c r="E437" s="693"/>
      <c r="F437" s="693"/>
      <c r="G437" s="735"/>
      <c r="H437" s="693"/>
      <c r="I437" s="769"/>
      <c r="J437" s="693"/>
      <c r="K437" s="696" t="s">
        <v>145</v>
      </c>
      <c r="L437" s="697" t="s">
        <v>475</v>
      </c>
      <c r="M437" s="698"/>
      <c r="N437" s="699"/>
      <c r="O437" s="700"/>
      <c r="P437" s="695"/>
      <c r="Q437" s="735"/>
      <c r="R437" s="693"/>
      <c r="S437" s="702" t="s">
        <v>146</v>
      </c>
      <c r="T437" s="703" t="s">
        <v>147</v>
      </c>
      <c r="U437" s="702">
        <v>15</v>
      </c>
      <c r="V437" s="704"/>
      <c r="W437" s="704"/>
      <c r="X437" s="705"/>
      <c r="Y437" s="704"/>
      <c r="Z437" s="704"/>
      <c r="AA437" s="704"/>
      <c r="AB437" s="740"/>
      <c r="AC437" s="740"/>
      <c r="AD437" s="740"/>
      <c r="AE437" s="740"/>
      <c r="AF437" s="769"/>
      <c r="AG437" s="771"/>
      <c r="AH437" s="760"/>
      <c r="AI437" s="761"/>
      <c r="AJ437" s="760"/>
      <c r="AK437" s="762"/>
      <c r="AL437" s="762"/>
      <c r="AM437" s="762"/>
      <c r="AN437" s="709"/>
      <c r="AO437" s="693"/>
      <c r="AP437" s="772"/>
      <c r="AQ437" s="764"/>
      <c r="AR437" s="764"/>
      <c r="AS437" s="765"/>
      <c r="AT437" s="766"/>
      <c r="AU437" s="705"/>
      <c r="AV437" s="705"/>
      <c r="AW437" s="705"/>
      <c r="AX437" s="705"/>
    </row>
    <row r="438" spans="1:50">
      <c r="A438" s="690"/>
      <c r="B438" s="691"/>
      <c r="C438" s="879"/>
      <c r="D438" s="879"/>
      <c r="E438" s="693"/>
      <c r="F438" s="693"/>
      <c r="G438" s="735"/>
      <c r="H438" s="693"/>
      <c r="I438" s="769"/>
      <c r="J438" s="693"/>
      <c r="K438" s="696" t="s">
        <v>148</v>
      </c>
      <c r="L438" s="697" t="s">
        <v>475</v>
      </c>
      <c r="M438" s="698"/>
      <c r="N438" s="699"/>
      <c r="O438" s="700"/>
      <c r="P438" s="695"/>
      <c r="Q438" s="735"/>
      <c r="R438" s="693"/>
      <c r="S438" s="702" t="s">
        <v>149</v>
      </c>
      <c r="T438" s="703" t="s">
        <v>150</v>
      </c>
      <c r="U438" s="702">
        <v>15</v>
      </c>
      <c r="V438" s="704"/>
      <c r="W438" s="704"/>
      <c r="X438" s="705"/>
      <c r="Y438" s="704"/>
      <c r="Z438" s="704"/>
      <c r="AA438" s="704"/>
      <c r="AB438" s="740"/>
      <c r="AC438" s="740"/>
      <c r="AD438" s="740"/>
      <c r="AE438" s="740"/>
      <c r="AF438" s="769"/>
      <c r="AG438" s="771"/>
      <c r="AH438" s="760"/>
      <c r="AI438" s="761"/>
      <c r="AJ438" s="760"/>
      <c r="AK438" s="762"/>
      <c r="AL438" s="762"/>
      <c r="AM438" s="762"/>
      <c r="AN438" s="709"/>
      <c r="AO438" s="693"/>
      <c r="AP438" s="772"/>
      <c r="AQ438" s="764"/>
      <c r="AR438" s="764"/>
      <c r="AS438" s="765"/>
      <c r="AT438" s="766"/>
      <c r="AU438" s="705"/>
      <c r="AV438" s="705"/>
      <c r="AW438" s="705"/>
      <c r="AX438" s="705"/>
    </row>
    <row r="439" spans="1:50">
      <c r="A439" s="690"/>
      <c r="B439" s="691"/>
      <c r="C439" s="879"/>
      <c r="D439" s="879"/>
      <c r="E439" s="693"/>
      <c r="F439" s="693"/>
      <c r="G439" s="735"/>
      <c r="H439" s="693"/>
      <c r="I439" s="769"/>
      <c r="J439" s="693"/>
      <c r="K439" s="696" t="s">
        <v>151</v>
      </c>
      <c r="L439" s="697" t="s">
        <v>475</v>
      </c>
      <c r="M439" s="698"/>
      <c r="N439" s="699"/>
      <c r="O439" s="700"/>
      <c r="P439" s="695"/>
      <c r="Q439" s="735"/>
      <c r="R439" s="693"/>
      <c r="S439" s="702" t="s">
        <v>153</v>
      </c>
      <c r="T439" s="703" t="s">
        <v>154</v>
      </c>
      <c r="U439" s="702">
        <v>15</v>
      </c>
      <c r="V439" s="704"/>
      <c r="W439" s="704"/>
      <c r="X439" s="705"/>
      <c r="Y439" s="704"/>
      <c r="Z439" s="704"/>
      <c r="AA439" s="704"/>
      <c r="AB439" s="740"/>
      <c r="AC439" s="740"/>
      <c r="AD439" s="740"/>
      <c r="AE439" s="740"/>
      <c r="AF439" s="769"/>
      <c r="AG439" s="771"/>
      <c r="AH439" s="760"/>
      <c r="AI439" s="761"/>
      <c r="AJ439" s="760"/>
      <c r="AK439" s="762"/>
      <c r="AL439" s="762"/>
      <c r="AM439" s="762"/>
      <c r="AN439" s="709"/>
      <c r="AO439" s="693"/>
      <c r="AP439" s="772"/>
      <c r="AQ439" s="764"/>
      <c r="AR439" s="764"/>
      <c r="AS439" s="765"/>
      <c r="AT439" s="766"/>
      <c r="AU439" s="705"/>
      <c r="AV439" s="705"/>
      <c r="AW439" s="705"/>
      <c r="AX439" s="705"/>
    </row>
    <row r="440" spans="1:50">
      <c r="A440" s="690"/>
      <c r="B440" s="691"/>
      <c r="C440" s="879"/>
      <c r="D440" s="879"/>
      <c r="E440" s="693"/>
      <c r="F440" s="693"/>
      <c r="G440" s="735"/>
      <c r="H440" s="693"/>
      <c r="I440" s="769"/>
      <c r="J440" s="693"/>
      <c r="K440" s="696" t="s">
        <v>155</v>
      </c>
      <c r="L440" s="697" t="s">
        <v>475</v>
      </c>
      <c r="M440" s="698"/>
      <c r="N440" s="699"/>
      <c r="O440" s="700"/>
      <c r="P440" s="695"/>
      <c r="Q440" s="735"/>
      <c r="R440" s="693"/>
      <c r="S440" s="702" t="s">
        <v>156</v>
      </c>
      <c r="T440" s="703" t="s">
        <v>157</v>
      </c>
      <c r="U440" s="702">
        <v>15</v>
      </c>
      <c r="V440" s="704"/>
      <c r="W440" s="704"/>
      <c r="X440" s="705"/>
      <c r="Y440" s="704"/>
      <c r="Z440" s="704"/>
      <c r="AA440" s="704"/>
      <c r="AB440" s="740"/>
      <c r="AC440" s="740"/>
      <c r="AD440" s="740"/>
      <c r="AE440" s="740"/>
      <c r="AF440" s="769"/>
      <c r="AG440" s="771"/>
      <c r="AH440" s="760"/>
      <c r="AI440" s="761"/>
      <c r="AJ440" s="760"/>
      <c r="AK440" s="762"/>
      <c r="AL440" s="762"/>
      <c r="AM440" s="762"/>
      <c r="AN440" s="709"/>
      <c r="AO440" s="693"/>
      <c r="AP440" s="772"/>
      <c r="AQ440" s="764"/>
      <c r="AR440" s="764"/>
      <c r="AS440" s="765"/>
      <c r="AT440" s="766"/>
      <c r="AU440" s="705"/>
      <c r="AV440" s="705"/>
      <c r="AW440" s="705"/>
      <c r="AX440" s="705"/>
    </row>
    <row r="441" spans="1:50">
      <c r="A441" s="690"/>
      <c r="B441" s="691"/>
      <c r="C441" s="879"/>
      <c r="D441" s="879"/>
      <c r="E441" s="693"/>
      <c r="F441" s="693"/>
      <c r="G441" s="735"/>
      <c r="H441" s="693"/>
      <c r="I441" s="769"/>
      <c r="J441" s="693"/>
      <c r="K441" s="696" t="s">
        <v>158</v>
      </c>
      <c r="L441" s="697" t="s">
        <v>475</v>
      </c>
      <c r="M441" s="698"/>
      <c r="N441" s="699"/>
      <c r="O441" s="700"/>
      <c r="P441" s="695"/>
      <c r="Q441" s="735"/>
      <c r="R441" s="693"/>
      <c r="S441" s="702" t="s">
        <v>159</v>
      </c>
      <c r="T441" s="703" t="s">
        <v>160</v>
      </c>
      <c r="U441" s="702">
        <v>15</v>
      </c>
      <c r="V441" s="704"/>
      <c r="W441" s="704"/>
      <c r="X441" s="705"/>
      <c r="Y441" s="704"/>
      <c r="Z441" s="704"/>
      <c r="AA441" s="704"/>
      <c r="AB441" s="740"/>
      <c r="AC441" s="740"/>
      <c r="AD441" s="740"/>
      <c r="AE441" s="740"/>
      <c r="AF441" s="769"/>
      <c r="AG441" s="771"/>
      <c r="AH441" s="760"/>
      <c r="AI441" s="761"/>
      <c r="AJ441" s="760"/>
      <c r="AK441" s="762"/>
      <c r="AL441" s="762"/>
      <c r="AM441" s="762"/>
      <c r="AN441" s="709"/>
      <c r="AO441" s="693"/>
      <c r="AP441" s="772"/>
      <c r="AQ441" s="764"/>
      <c r="AR441" s="764"/>
      <c r="AS441" s="765"/>
      <c r="AT441" s="766"/>
      <c r="AU441" s="705"/>
      <c r="AV441" s="705"/>
      <c r="AW441" s="705"/>
      <c r="AX441" s="705"/>
    </row>
    <row r="442" spans="1:50">
      <c r="A442" s="690"/>
      <c r="B442" s="691"/>
      <c r="C442" s="879"/>
      <c r="D442" s="879"/>
      <c r="E442" s="693"/>
      <c r="F442" s="693"/>
      <c r="G442" s="735"/>
      <c r="H442" s="693"/>
      <c r="I442" s="769"/>
      <c r="J442" s="693"/>
      <c r="K442" s="696" t="s">
        <v>161</v>
      </c>
      <c r="L442" s="697" t="s">
        <v>475</v>
      </c>
      <c r="M442" s="698"/>
      <c r="N442" s="699"/>
      <c r="O442" s="700"/>
      <c r="P442" s="695"/>
      <c r="Q442" s="735"/>
      <c r="R442" s="693"/>
      <c r="S442" s="702" t="s">
        <v>162</v>
      </c>
      <c r="T442" s="703" t="s">
        <v>163</v>
      </c>
      <c r="U442" s="702">
        <v>10</v>
      </c>
      <c r="V442" s="704"/>
      <c r="W442" s="704"/>
      <c r="X442" s="705"/>
      <c r="Y442" s="704"/>
      <c r="Z442" s="704"/>
      <c r="AA442" s="704"/>
      <c r="AB442" s="740"/>
      <c r="AC442" s="740"/>
      <c r="AD442" s="740"/>
      <c r="AE442" s="740"/>
      <c r="AF442" s="769"/>
      <c r="AG442" s="771"/>
      <c r="AH442" s="760"/>
      <c r="AI442" s="761"/>
      <c r="AJ442" s="760"/>
      <c r="AK442" s="762"/>
      <c r="AL442" s="762"/>
      <c r="AM442" s="762"/>
      <c r="AN442" s="709"/>
      <c r="AO442" s="693"/>
      <c r="AP442" s="772"/>
      <c r="AQ442" s="764"/>
      <c r="AR442" s="764"/>
      <c r="AS442" s="765"/>
      <c r="AT442" s="766"/>
      <c r="AU442" s="705"/>
      <c r="AV442" s="705"/>
      <c r="AW442" s="705"/>
      <c r="AX442" s="705"/>
    </row>
    <row r="443" spans="1:50" ht="30.75">
      <c r="A443" s="690"/>
      <c r="B443" s="691"/>
      <c r="C443" s="879"/>
      <c r="D443" s="879"/>
      <c r="E443" s="693"/>
      <c r="F443" s="693"/>
      <c r="G443" s="735"/>
      <c r="H443" s="693"/>
      <c r="I443" s="769"/>
      <c r="J443" s="693"/>
      <c r="K443" s="696" t="s">
        <v>164</v>
      </c>
      <c r="L443" s="697" t="s">
        <v>485</v>
      </c>
      <c r="M443" s="698"/>
      <c r="N443" s="699"/>
      <c r="O443" s="700"/>
      <c r="P443" s="695"/>
      <c r="Q443" s="735"/>
      <c r="R443" s="693"/>
      <c r="S443" s="704"/>
      <c r="T443" s="705"/>
      <c r="U443" s="704"/>
      <c r="V443" s="704"/>
      <c r="W443" s="704"/>
      <c r="X443" s="705"/>
      <c r="Y443" s="704"/>
      <c r="Z443" s="704"/>
      <c r="AA443" s="704"/>
      <c r="AB443" s="740"/>
      <c r="AC443" s="740"/>
      <c r="AD443" s="740"/>
      <c r="AE443" s="740"/>
      <c r="AF443" s="769"/>
      <c r="AG443" s="771"/>
      <c r="AH443" s="760"/>
      <c r="AI443" s="761"/>
      <c r="AJ443" s="760"/>
      <c r="AK443" s="762"/>
      <c r="AL443" s="762"/>
      <c r="AM443" s="762"/>
      <c r="AN443" s="709"/>
      <c r="AO443" s="693"/>
      <c r="AP443" s="772"/>
      <c r="AQ443" s="764"/>
      <c r="AR443" s="764"/>
      <c r="AS443" s="765"/>
      <c r="AT443" s="766"/>
      <c r="AU443" s="705"/>
      <c r="AV443" s="705"/>
      <c r="AW443" s="705"/>
      <c r="AX443" s="705"/>
    </row>
    <row r="444" spans="1:50" ht="81.75" customHeight="1">
      <c r="A444" s="690"/>
      <c r="B444" s="691"/>
      <c r="C444" s="879"/>
      <c r="D444" s="879"/>
      <c r="E444" s="693"/>
      <c r="F444" s="693"/>
      <c r="G444" s="735"/>
      <c r="H444" s="693"/>
      <c r="I444" s="769"/>
      <c r="J444" s="693"/>
      <c r="K444" s="696" t="s">
        <v>165</v>
      </c>
      <c r="L444" s="697" t="s">
        <v>485</v>
      </c>
      <c r="M444" s="698"/>
      <c r="N444" s="699"/>
      <c r="O444" s="700"/>
      <c r="P444" s="695"/>
      <c r="Q444" s="735"/>
      <c r="R444" s="693"/>
      <c r="S444" s="704"/>
      <c r="T444" s="705"/>
      <c r="U444" s="704"/>
      <c r="V444" s="704"/>
      <c r="W444" s="704"/>
      <c r="X444" s="705"/>
      <c r="Y444" s="704"/>
      <c r="Z444" s="704"/>
      <c r="AA444" s="704"/>
      <c r="AB444" s="740"/>
      <c r="AC444" s="740"/>
      <c r="AD444" s="740"/>
      <c r="AE444" s="740"/>
      <c r="AF444" s="769"/>
      <c r="AG444" s="771"/>
      <c r="AH444" s="760"/>
      <c r="AI444" s="761"/>
      <c r="AJ444" s="760"/>
      <c r="AK444" s="762"/>
      <c r="AL444" s="762"/>
      <c r="AM444" s="762"/>
      <c r="AN444" s="709"/>
      <c r="AO444" s="693"/>
      <c r="AP444" s="772"/>
      <c r="AQ444" s="764"/>
      <c r="AR444" s="764"/>
      <c r="AS444" s="765"/>
      <c r="AT444" s="766"/>
      <c r="AU444" s="705"/>
      <c r="AV444" s="705"/>
      <c r="AW444" s="705"/>
      <c r="AX444" s="705"/>
    </row>
    <row r="445" spans="1:50" ht="16.5" customHeight="1">
      <c r="A445" s="690"/>
      <c r="B445" s="691"/>
      <c r="C445" s="743" t="s">
        <v>867</v>
      </c>
      <c r="D445" s="743" t="s">
        <v>868</v>
      </c>
      <c r="E445" s="693"/>
      <c r="F445" s="693"/>
      <c r="G445" s="735"/>
      <c r="H445" s="693"/>
      <c r="I445" s="769"/>
      <c r="J445" s="693"/>
      <c r="K445" s="696" t="s">
        <v>166</v>
      </c>
      <c r="L445" s="697" t="s">
        <v>475</v>
      </c>
      <c r="M445" s="698"/>
      <c r="N445" s="699"/>
      <c r="O445" s="700"/>
      <c r="P445" s="695"/>
      <c r="Q445" s="735"/>
      <c r="R445" s="693"/>
      <c r="S445" s="704"/>
      <c r="T445" s="705"/>
      <c r="U445" s="704"/>
      <c r="V445" s="704"/>
      <c r="W445" s="704"/>
      <c r="X445" s="705"/>
      <c r="Y445" s="704"/>
      <c r="Z445" s="704"/>
      <c r="AA445" s="704"/>
      <c r="AB445" s="740"/>
      <c r="AC445" s="740"/>
      <c r="AD445" s="740"/>
      <c r="AE445" s="740"/>
      <c r="AF445" s="769"/>
      <c r="AG445" s="771"/>
      <c r="AH445" s="760"/>
      <c r="AI445" s="761"/>
      <c r="AJ445" s="760"/>
      <c r="AK445" s="762"/>
      <c r="AL445" s="762"/>
      <c r="AM445" s="762"/>
      <c r="AN445" s="709"/>
      <c r="AO445" s="693"/>
      <c r="AP445" s="772"/>
      <c r="AQ445" s="764"/>
      <c r="AR445" s="764"/>
      <c r="AS445" s="765"/>
      <c r="AT445" s="766"/>
      <c r="AU445" s="705"/>
      <c r="AV445" s="705"/>
      <c r="AW445" s="705"/>
      <c r="AX445" s="705"/>
    </row>
    <row r="446" spans="1:50" ht="15" hidden="1" customHeight="1">
      <c r="A446" s="690"/>
      <c r="B446" s="691"/>
      <c r="C446" s="749"/>
      <c r="D446" s="749"/>
      <c r="E446" s="693"/>
      <c r="F446" s="693"/>
      <c r="G446" s="735"/>
      <c r="H446" s="693"/>
      <c r="I446" s="769"/>
      <c r="J446" s="693"/>
      <c r="K446" s="696" t="s">
        <v>167</v>
      </c>
      <c r="L446" s="697" t="s">
        <v>475</v>
      </c>
      <c r="M446" s="698"/>
      <c r="N446" s="699"/>
      <c r="O446" s="700"/>
      <c r="P446" s="695"/>
      <c r="Q446" s="735"/>
      <c r="R446" s="693"/>
      <c r="S446" s="704"/>
      <c r="T446" s="705"/>
      <c r="U446" s="704"/>
      <c r="V446" s="704"/>
      <c r="W446" s="704"/>
      <c r="X446" s="705"/>
      <c r="Y446" s="704"/>
      <c r="Z446" s="704"/>
      <c r="AA446" s="704"/>
      <c r="AB446" s="672"/>
      <c r="AC446" s="672"/>
      <c r="AD446" s="672"/>
      <c r="AE446" s="672"/>
      <c r="AF446" s="663"/>
      <c r="AG446" s="776"/>
      <c r="AH446" s="760"/>
      <c r="AI446" s="761"/>
      <c r="AJ446" s="760"/>
      <c r="AK446" s="762"/>
      <c r="AL446" s="762"/>
      <c r="AM446" s="762"/>
      <c r="AN446" s="709"/>
      <c r="AO446" s="693"/>
      <c r="AP446" s="777"/>
      <c r="AQ446" s="764"/>
      <c r="AR446" s="764"/>
      <c r="AS446" s="765"/>
      <c r="AT446" s="766"/>
      <c r="AU446" s="923"/>
      <c r="AV446" s="923"/>
      <c r="AW446" s="923"/>
      <c r="AX446" s="923"/>
    </row>
    <row r="447" spans="1:50">
      <c r="A447" s="690"/>
      <c r="B447" s="691"/>
      <c r="C447" s="749"/>
      <c r="D447" s="749"/>
      <c r="E447" s="693"/>
      <c r="F447" s="693"/>
      <c r="G447" s="735" t="s">
        <v>869</v>
      </c>
      <c r="H447" s="693"/>
      <c r="I447" s="769"/>
      <c r="J447" s="693"/>
      <c r="K447" s="696" t="s">
        <v>168</v>
      </c>
      <c r="L447" s="697" t="s">
        <v>475</v>
      </c>
      <c r="M447" s="698"/>
      <c r="N447" s="699"/>
      <c r="O447" s="700"/>
      <c r="P447" s="695"/>
      <c r="Q447" s="735" t="s">
        <v>499</v>
      </c>
      <c r="R447" s="693"/>
      <c r="S447" s="736"/>
      <c r="T447" s="736"/>
      <c r="U447" s="736"/>
      <c r="V447" s="704"/>
      <c r="W447" s="704"/>
      <c r="X447" s="705"/>
      <c r="Y447" s="704"/>
      <c r="Z447" s="704"/>
      <c r="AA447" s="704"/>
      <c r="AB447" s="736"/>
      <c r="AC447" s="736"/>
      <c r="AD447" s="736"/>
      <c r="AE447" s="736"/>
      <c r="AF447" s="757"/>
      <c r="AG447" s="759"/>
      <c r="AH447" s="760"/>
      <c r="AI447" s="761"/>
      <c r="AJ447" s="760"/>
      <c r="AK447" s="762"/>
      <c r="AL447" s="762"/>
      <c r="AM447" s="762"/>
      <c r="AN447" s="709"/>
      <c r="AO447" s="693"/>
      <c r="AP447" s="779" t="s">
        <v>870</v>
      </c>
      <c r="AQ447" s="764"/>
      <c r="AR447" s="764"/>
      <c r="AS447" s="765"/>
      <c r="AT447" s="766" t="s">
        <v>871</v>
      </c>
      <c r="AU447" s="705"/>
      <c r="AV447" s="705"/>
      <c r="AW447" s="705"/>
      <c r="AX447" s="705"/>
    </row>
    <row r="448" spans="1:50">
      <c r="A448" s="690"/>
      <c r="B448" s="691"/>
      <c r="C448" s="749"/>
      <c r="D448" s="749"/>
      <c r="E448" s="693"/>
      <c r="F448" s="693"/>
      <c r="G448" s="735"/>
      <c r="H448" s="693"/>
      <c r="I448" s="769"/>
      <c r="J448" s="693"/>
      <c r="K448" s="739" t="s">
        <v>169</v>
      </c>
      <c r="L448" s="697" t="s">
        <v>475</v>
      </c>
      <c r="M448" s="698"/>
      <c r="N448" s="699"/>
      <c r="O448" s="700"/>
      <c r="P448" s="695"/>
      <c r="Q448" s="735"/>
      <c r="R448" s="693"/>
      <c r="S448" s="740"/>
      <c r="T448" s="740"/>
      <c r="U448" s="740"/>
      <c r="V448" s="704"/>
      <c r="W448" s="704"/>
      <c r="X448" s="705"/>
      <c r="Y448" s="704"/>
      <c r="Z448" s="704"/>
      <c r="AA448" s="704"/>
      <c r="AB448" s="740"/>
      <c r="AC448" s="740"/>
      <c r="AD448" s="740"/>
      <c r="AE448" s="740"/>
      <c r="AF448" s="769"/>
      <c r="AG448" s="771"/>
      <c r="AH448" s="760"/>
      <c r="AI448" s="761"/>
      <c r="AJ448" s="760"/>
      <c r="AK448" s="762"/>
      <c r="AL448" s="762"/>
      <c r="AM448" s="762"/>
      <c r="AN448" s="709"/>
      <c r="AO448" s="693"/>
      <c r="AP448" s="779"/>
      <c r="AQ448" s="764"/>
      <c r="AR448" s="764"/>
      <c r="AS448" s="765"/>
      <c r="AT448" s="766"/>
      <c r="AU448" s="705"/>
      <c r="AV448" s="705"/>
      <c r="AW448" s="705"/>
      <c r="AX448" s="705"/>
    </row>
    <row r="449" spans="1:50">
      <c r="A449" s="690"/>
      <c r="B449" s="691"/>
      <c r="C449" s="749"/>
      <c r="D449" s="749"/>
      <c r="E449" s="693"/>
      <c r="F449" s="693"/>
      <c r="G449" s="735"/>
      <c r="H449" s="693"/>
      <c r="I449" s="769"/>
      <c r="J449" s="693"/>
      <c r="K449" s="739" t="s">
        <v>170</v>
      </c>
      <c r="L449" s="697" t="s">
        <v>475</v>
      </c>
      <c r="M449" s="698"/>
      <c r="N449" s="699"/>
      <c r="O449" s="700"/>
      <c r="P449" s="695"/>
      <c r="Q449" s="735"/>
      <c r="R449" s="693"/>
      <c r="S449" s="740"/>
      <c r="T449" s="740"/>
      <c r="U449" s="740"/>
      <c r="V449" s="704"/>
      <c r="W449" s="704"/>
      <c r="X449" s="705"/>
      <c r="Y449" s="704"/>
      <c r="Z449" s="704"/>
      <c r="AA449" s="704"/>
      <c r="AB449" s="740"/>
      <c r="AC449" s="740"/>
      <c r="AD449" s="740"/>
      <c r="AE449" s="740"/>
      <c r="AF449" s="769"/>
      <c r="AG449" s="771"/>
      <c r="AH449" s="760"/>
      <c r="AI449" s="761"/>
      <c r="AJ449" s="760"/>
      <c r="AK449" s="762"/>
      <c r="AL449" s="762"/>
      <c r="AM449" s="762"/>
      <c r="AN449" s="709"/>
      <c r="AO449" s="693"/>
      <c r="AP449" s="779"/>
      <c r="AQ449" s="764"/>
      <c r="AR449" s="764"/>
      <c r="AS449" s="765"/>
      <c r="AT449" s="766"/>
      <c r="AU449" s="705"/>
      <c r="AV449" s="705"/>
      <c r="AW449" s="705"/>
      <c r="AX449" s="705"/>
    </row>
    <row r="450" spans="1:50">
      <c r="A450" s="690"/>
      <c r="B450" s="691"/>
      <c r="C450" s="749"/>
      <c r="D450" s="749"/>
      <c r="E450" s="693"/>
      <c r="F450" s="693"/>
      <c r="G450" s="735"/>
      <c r="H450" s="693"/>
      <c r="I450" s="769"/>
      <c r="J450" s="693"/>
      <c r="K450" s="739" t="s">
        <v>171</v>
      </c>
      <c r="L450" s="697" t="s">
        <v>475</v>
      </c>
      <c r="M450" s="698"/>
      <c r="N450" s="699"/>
      <c r="O450" s="700"/>
      <c r="P450" s="695"/>
      <c r="Q450" s="735"/>
      <c r="R450" s="693"/>
      <c r="S450" s="740"/>
      <c r="T450" s="740"/>
      <c r="U450" s="740"/>
      <c r="V450" s="704"/>
      <c r="W450" s="704"/>
      <c r="X450" s="705"/>
      <c r="Y450" s="704"/>
      <c r="Z450" s="704"/>
      <c r="AA450" s="704"/>
      <c r="AB450" s="740"/>
      <c r="AC450" s="740"/>
      <c r="AD450" s="740"/>
      <c r="AE450" s="740"/>
      <c r="AF450" s="769"/>
      <c r="AG450" s="771"/>
      <c r="AH450" s="760"/>
      <c r="AI450" s="761"/>
      <c r="AJ450" s="760"/>
      <c r="AK450" s="762"/>
      <c r="AL450" s="762"/>
      <c r="AM450" s="762"/>
      <c r="AN450" s="709"/>
      <c r="AO450" s="693"/>
      <c r="AP450" s="779"/>
      <c r="AQ450" s="764"/>
      <c r="AR450" s="764"/>
      <c r="AS450" s="765"/>
      <c r="AT450" s="766"/>
      <c r="AU450" s="705"/>
      <c r="AV450" s="705"/>
      <c r="AW450" s="705"/>
      <c r="AX450" s="705"/>
    </row>
    <row r="451" spans="1:50">
      <c r="A451" s="690"/>
      <c r="B451" s="691"/>
      <c r="C451" s="749"/>
      <c r="D451" s="749"/>
      <c r="E451" s="693"/>
      <c r="F451" s="693"/>
      <c r="G451" s="735"/>
      <c r="H451" s="693"/>
      <c r="I451" s="769"/>
      <c r="J451" s="693"/>
      <c r="K451" s="739" t="s">
        <v>172</v>
      </c>
      <c r="L451" s="742" t="s">
        <v>485</v>
      </c>
      <c r="M451" s="698"/>
      <c r="N451" s="699"/>
      <c r="O451" s="700"/>
      <c r="P451" s="695"/>
      <c r="Q451" s="735"/>
      <c r="R451" s="693"/>
      <c r="S451" s="740"/>
      <c r="T451" s="740"/>
      <c r="U451" s="740"/>
      <c r="V451" s="704"/>
      <c r="W451" s="704"/>
      <c r="X451" s="705"/>
      <c r="Y451" s="704"/>
      <c r="Z451" s="704"/>
      <c r="AA451" s="704"/>
      <c r="AB451" s="740"/>
      <c r="AC451" s="740"/>
      <c r="AD451" s="740"/>
      <c r="AE451" s="740"/>
      <c r="AF451" s="769"/>
      <c r="AG451" s="771"/>
      <c r="AH451" s="760"/>
      <c r="AI451" s="761"/>
      <c r="AJ451" s="760"/>
      <c r="AK451" s="762"/>
      <c r="AL451" s="762"/>
      <c r="AM451" s="762"/>
      <c r="AN451" s="709"/>
      <c r="AO451" s="693"/>
      <c r="AP451" s="779"/>
      <c r="AQ451" s="764"/>
      <c r="AR451" s="764"/>
      <c r="AS451" s="765"/>
      <c r="AT451" s="766"/>
      <c r="AU451" s="705"/>
      <c r="AV451" s="705"/>
      <c r="AW451" s="705"/>
      <c r="AX451" s="705"/>
    </row>
    <row r="452" spans="1:50">
      <c r="A452" s="690"/>
      <c r="B452" s="691"/>
      <c r="C452" s="749"/>
      <c r="D452" s="749"/>
      <c r="E452" s="693"/>
      <c r="F452" s="693"/>
      <c r="G452" s="735"/>
      <c r="H452" s="693"/>
      <c r="I452" s="769"/>
      <c r="J452" s="693"/>
      <c r="K452" s="739" t="s">
        <v>173</v>
      </c>
      <c r="L452" s="697" t="s">
        <v>475</v>
      </c>
      <c r="M452" s="698"/>
      <c r="N452" s="699"/>
      <c r="O452" s="700"/>
      <c r="P452" s="695"/>
      <c r="Q452" s="735"/>
      <c r="R452" s="693"/>
      <c r="S452" s="740"/>
      <c r="T452" s="740"/>
      <c r="U452" s="740"/>
      <c r="V452" s="704"/>
      <c r="W452" s="704"/>
      <c r="X452" s="705"/>
      <c r="Y452" s="704"/>
      <c r="Z452" s="704"/>
      <c r="AA452" s="704"/>
      <c r="AB452" s="740"/>
      <c r="AC452" s="740"/>
      <c r="AD452" s="740"/>
      <c r="AE452" s="740"/>
      <c r="AF452" s="769"/>
      <c r="AG452" s="771"/>
      <c r="AH452" s="760"/>
      <c r="AI452" s="761"/>
      <c r="AJ452" s="760"/>
      <c r="AK452" s="762"/>
      <c r="AL452" s="762"/>
      <c r="AM452" s="762"/>
      <c r="AN452" s="709"/>
      <c r="AO452" s="693"/>
      <c r="AP452" s="779"/>
      <c r="AQ452" s="764"/>
      <c r="AR452" s="764"/>
      <c r="AS452" s="765"/>
      <c r="AT452" s="766"/>
      <c r="AU452" s="705"/>
      <c r="AV452" s="705"/>
      <c r="AW452" s="705"/>
      <c r="AX452" s="705"/>
    </row>
    <row r="453" spans="1:50">
      <c r="A453" s="690"/>
      <c r="B453" s="691"/>
      <c r="C453" s="749"/>
      <c r="D453" s="749"/>
      <c r="E453" s="693"/>
      <c r="F453" s="693"/>
      <c r="G453" s="735"/>
      <c r="H453" s="693"/>
      <c r="I453" s="769"/>
      <c r="J453" s="693"/>
      <c r="K453" s="739" t="s">
        <v>174</v>
      </c>
      <c r="L453" s="697" t="s">
        <v>475</v>
      </c>
      <c r="M453" s="698"/>
      <c r="N453" s="699"/>
      <c r="O453" s="700"/>
      <c r="P453" s="695"/>
      <c r="Q453" s="735"/>
      <c r="R453" s="693"/>
      <c r="S453" s="740"/>
      <c r="T453" s="740"/>
      <c r="U453" s="740"/>
      <c r="V453" s="704"/>
      <c r="W453" s="704"/>
      <c r="X453" s="705"/>
      <c r="Y453" s="704"/>
      <c r="Z453" s="704"/>
      <c r="AA453" s="704"/>
      <c r="AB453" s="740"/>
      <c r="AC453" s="740"/>
      <c r="AD453" s="740"/>
      <c r="AE453" s="740"/>
      <c r="AF453" s="769"/>
      <c r="AG453" s="771"/>
      <c r="AH453" s="760"/>
      <c r="AI453" s="761"/>
      <c r="AJ453" s="760"/>
      <c r="AK453" s="762"/>
      <c r="AL453" s="762"/>
      <c r="AM453" s="762"/>
      <c r="AN453" s="709"/>
      <c r="AO453" s="693"/>
      <c r="AP453" s="779"/>
      <c r="AQ453" s="764"/>
      <c r="AR453" s="764"/>
      <c r="AS453" s="765"/>
      <c r="AT453" s="766"/>
      <c r="AU453" s="705"/>
      <c r="AV453" s="705"/>
      <c r="AW453" s="705"/>
      <c r="AX453" s="705"/>
    </row>
    <row r="454" spans="1:50" ht="126" customHeight="1">
      <c r="A454" s="690"/>
      <c r="B454" s="691"/>
      <c r="C454" s="751"/>
      <c r="D454" s="751"/>
      <c r="E454" s="693"/>
      <c r="F454" s="693"/>
      <c r="G454" s="735"/>
      <c r="H454" s="693"/>
      <c r="I454" s="663"/>
      <c r="J454" s="693"/>
      <c r="K454" s="739" t="s">
        <v>175</v>
      </c>
      <c r="L454" s="697" t="s">
        <v>485</v>
      </c>
      <c r="M454" s="698"/>
      <c r="N454" s="699"/>
      <c r="O454" s="700"/>
      <c r="P454" s="695"/>
      <c r="Q454" s="735"/>
      <c r="R454" s="693"/>
      <c r="S454" s="672"/>
      <c r="T454" s="672"/>
      <c r="U454" s="672"/>
      <c r="V454" s="704"/>
      <c r="W454" s="704"/>
      <c r="X454" s="705"/>
      <c r="Y454" s="704"/>
      <c r="Z454" s="704"/>
      <c r="AA454" s="704"/>
      <c r="AB454" s="672"/>
      <c r="AC454" s="672"/>
      <c r="AD454" s="672"/>
      <c r="AE454" s="672"/>
      <c r="AF454" s="663"/>
      <c r="AG454" s="776"/>
      <c r="AH454" s="760"/>
      <c r="AI454" s="761"/>
      <c r="AJ454" s="760"/>
      <c r="AK454" s="762"/>
      <c r="AL454" s="762"/>
      <c r="AM454" s="762"/>
      <c r="AN454" s="709"/>
      <c r="AO454" s="693"/>
      <c r="AP454" s="779"/>
      <c r="AQ454" s="764"/>
      <c r="AR454" s="764"/>
      <c r="AS454" s="765"/>
      <c r="AT454" s="766"/>
      <c r="AU454" s="705"/>
      <c r="AV454" s="705"/>
      <c r="AW454" s="705"/>
      <c r="AX454" s="705"/>
    </row>
    <row r="455" spans="1:50" ht="15" customHeight="1">
      <c r="A455" s="690">
        <v>23</v>
      </c>
      <c r="B455" s="691" t="s">
        <v>872</v>
      </c>
      <c r="C455" s="876" t="s">
        <v>873</v>
      </c>
      <c r="D455" s="876" t="s">
        <v>874</v>
      </c>
      <c r="E455" s="693" t="s">
        <v>875</v>
      </c>
      <c r="F455" s="693" t="s">
        <v>126</v>
      </c>
      <c r="G455" s="735" t="s">
        <v>876</v>
      </c>
      <c r="H455" s="693" t="s">
        <v>877</v>
      </c>
      <c r="I455" s="757" t="s">
        <v>474</v>
      </c>
      <c r="J455" s="693" t="s">
        <v>129</v>
      </c>
      <c r="K455" s="696" t="s">
        <v>130</v>
      </c>
      <c r="L455" s="697" t="s">
        <v>475</v>
      </c>
      <c r="M455" s="698">
        <v>14</v>
      </c>
      <c r="N455" s="699" t="s">
        <v>605</v>
      </c>
      <c r="O455" s="700" t="s">
        <v>606</v>
      </c>
      <c r="P455" s="695" t="s">
        <v>476</v>
      </c>
      <c r="Q455" s="735" t="s">
        <v>878</v>
      </c>
      <c r="R455" s="693" t="s">
        <v>133</v>
      </c>
      <c r="S455" s="702" t="s">
        <v>134</v>
      </c>
      <c r="T455" s="703" t="s">
        <v>135</v>
      </c>
      <c r="U455" s="702">
        <v>15</v>
      </c>
      <c r="V455" s="704">
        <v>100</v>
      </c>
      <c r="W455" s="704" t="s">
        <v>136</v>
      </c>
      <c r="X455" s="705" t="s">
        <v>136</v>
      </c>
      <c r="Y455" s="704" t="s">
        <v>136</v>
      </c>
      <c r="Z455" s="704">
        <v>100</v>
      </c>
      <c r="AA455" s="704">
        <v>100</v>
      </c>
      <c r="AB455" s="736" t="s">
        <v>21</v>
      </c>
      <c r="AC455" s="736">
        <v>4</v>
      </c>
      <c r="AD455" s="736">
        <v>4</v>
      </c>
      <c r="AE455" s="736">
        <v>4</v>
      </c>
      <c r="AF455" s="757" t="s">
        <v>879</v>
      </c>
      <c r="AG455" s="759" t="s">
        <v>880</v>
      </c>
      <c r="AH455" s="760" t="s">
        <v>136</v>
      </c>
      <c r="AI455" s="761" t="s">
        <v>140</v>
      </c>
      <c r="AJ455" s="760" t="s">
        <v>141</v>
      </c>
      <c r="AK455" s="762" t="s">
        <v>129</v>
      </c>
      <c r="AL455" s="762" t="s">
        <v>725</v>
      </c>
      <c r="AM455" s="762" t="s">
        <v>605</v>
      </c>
      <c r="AN455" s="709" t="s">
        <v>606</v>
      </c>
      <c r="AO455" s="693" t="s">
        <v>476</v>
      </c>
      <c r="AP455" s="763" t="s">
        <v>881</v>
      </c>
      <c r="AQ455" s="764">
        <v>44927</v>
      </c>
      <c r="AR455" s="764">
        <v>45291</v>
      </c>
      <c r="AS455" s="765" t="s">
        <v>882</v>
      </c>
      <c r="AT455" s="766" t="s">
        <v>883</v>
      </c>
      <c r="AU455" s="705"/>
      <c r="AV455" s="705"/>
      <c r="AW455" s="705"/>
      <c r="AX455" s="705"/>
    </row>
    <row r="456" spans="1:50">
      <c r="A456" s="690"/>
      <c r="B456" s="691"/>
      <c r="C456" s="879"/>
      <c r="D456" s="879"/>
      <c r="E456" s="693"/>
      <c r="F456" s="693"/>
      <c r="G456" s="735"/>
      <c r="H456" s="693"/>
      <c r="I456" s="769"/>
      <c r="J456" s="693"/>
      <c r="K456" s="696" t="s">
        <v>145</v>
      </c>
      <c r="L456" s="697" t="s">
        <v>475</v>
      </c>
      <c r="M456" s="698"/>
      <c r="N456" s="699"/>
      <c r="O456" s="700"/>
      <c r="P456" s="695"/>
      <c r="Q456" s="735"/>
      <c r="R456" s="693"/>
      <c r="S456" s="702" t="s">
        <v>146</v>
      </c>
      <c r="T456" s="703" t="s">
        <v>147</v>
      </c>
      <c r="U456" s="702">
        <v>15</v>
      </c>
      <c r="V456" s="704"/>
      <c r="W456" s="704"/>
      <c r="X456" s="705"/>
      <c r="Y456" s="704"/>
      <c r="Z456" s="704"/>
      <c r="AA456" s="704"/>
      <c r="AB456" s="740"/>
      <c r="AC456" s="740"/>
      <c r="AD456" s="740"/>
      <c r="AE456" s="740"/>
      <c r="AF456" s="769"/>
      <c r="AG456" s="771"/>
      <c r="AH456" s="760"/>
      <c r="AI456" s="761"/>
      <c r="AJ456" s="760"/>
      <c r="AK456" s="762"/>
      <c r="AL456" s="762"/>
      <c r="AM456" s="762"/>
      <c r="AN456" s="709"/>
      <c r="AO456" s="693"/>
      <c r="AP456" s="772"/>
      <c r="AQ456" s="764"/>
      <c r="AR456" s="764"/>
      <c r="AS456" s="765"/>
      <c r="AT456" s="766"/>
      <c r="AU456" s="705"/>
      <c r="AV456" s="705"/>
      <c r="AW456" s="705"/>
      <c r="AX456" s="705"/>
    </row>
    <row r="457" spans="1:50">
      <c r="A457" s="690"/>
      <c r="B457" s="691"/>
      <c r="C457" s="879"/>
      <c r="D457" s="879"/>
      <c r="E457" s="693"/>
      <c r="F457" s="693"/>
      <c r="G457" s="735"/>
      <c r="H457" s="693"/>
      <c r="I457" s="769"/>
      <c r="J457" s="693"/>
      <c r="K457" s="696" t="s">
        <v>148</v>
      </c>
      <c r="L457" s="697" t="s">
        <v>475</v>
      </c>
      <c r="M457" s="698"/>
      <c r="N457" s="699"/>
      <c r="O457" s="700"/>
      <c r="P457" s="695"/>
      <c r="Q457" s="735"/>
      <c r="R457" s="693"/>
      <c r="S457" s="702" t="s">
        <v>149</v>
      </c>
      <c r="T457" s="703" t="s">
        <v>150</v>
      </c>
      <c r="U457" s="702">
        <v>15</v>
      </c>
      <c r="V457" s="704"/>
      <c r="W457" s="704"/>
      <c r="X457" s="705"/>
      <c r="Y457" s="704"/>
      <c r="Z457" s="704"/>
      <c r="AA457" s="704"/>
      <c r="AB457" s="740"/>
      <c r="AC457" s="740"/>
      <c r="AD457" s="740"/>
      <c r="AE457" s="740"/>
      <c r="AF457" s="769"/>
      <c r="AG457" s="771"/>
      <c r="AH457" s="760"/>
      <c r="AI457" s="761"/>
      <c r="AJ457" s="760"/>
      <c r="AK457" s="762"/>
      <c r="AL457" s="762"/>
      <c r="AM457" s="762"/>
      <c r="AN457" s="709"/>
      <c r="AO457" s="693"/>
      <c r="AP457" s="772"/>
      <c r="AQ457" s="764"/>
      <c r="AR457" s="764"/>
      <c r="AS457" s="765"/>
      <c r="AT457" s="766"/>
      <c r="AU457" s="705"/>
      <c r="AV457" s="705"/>
      <c r="AW457" s="705"/>
      <c r="AX457" s="705"/>
    </row>
    <row r="458" spans="1:50">
      <c r="A458" s="690"/>
      <c r="B458" s="691"/>
      <c r="C458" s="879"/>
      <c r="D458" s="879"/>
      <c r="E458" s="693"/>
      <c r="F458" s="693"/>
      <c r="G458" s="735"/>
      <c r="H458" s="693"/>
      <c r="I458" s="769"/>
      <c r="J458" s="693"/>
      <c r="K458" s="696" t="s">
        <v>151</v>
      </c>
      <c r="L458" s="697" t="s">
        <v>475</v>
      </c>
      <c r="M458" s="698"/>
      <c r="N458" s="699"/>
      <c r="O458" s="700"/>
      <c r="P458" s="695"/>
      <c r="Q458" s="735"/>
      <c r="R458" s="693"/>
      <c r="S458" s="702" t="s">
        <v>153</v>
      </c>
      <c r="T458" s="703" t="s">
        <v>154</v>
      </c>
      <c r="U458" s="702">
        <v>15</v>
      </c>
      <c r="V458" s="704"/>
      <c r="W458" s="704"/>
      <c r="X458" s="705"/>
      <c r="Y458" s="704"/>
      <c r="Z458" s="704"/>
      <c r="AA458" s="704"/>
      <c r="AB458" s="740"/>
      <c r="AC458" s="740"/>
      <c r="AD458" s="740"/>
      <c r="AE458" s="740"/>
      <c r="AF458" s="769"/>
      <c r="AG458" s="771"/>
      <c r="AH458" s="760"/>
      <c r="AI458" s="761"/>
      <c r="AJ458" s="760"/>
      <c r="AK458" s="762"/>
      <c r="AL458" s="762"/>
      <c r="AM458" s="762"/>
      <c r="AN458" s="709"/>
      <c r="AO458" s="693"/>
      <c r="AP458" s="772"/>
      <c r="AQ458" s="764"/>
      <c r="AR458" s="764"/>
      <c r="AS458" s="765"/>
      <c r="AT458" s="766"/>
      <c r="AU458" s="705"/>
      <c r="AV458" s="705"/>
      <c r="AW458" s="705"/>
      <c r="AX458" s="705"/>
    </row>
    <row r="459" spans="1:50">
      <c r="A459" s="690"/>
      <c r="B459" s="691"/>
      <c r="C459" s="879"/>
      <c r="D459" s="879"/>
      <c r="E459" s="693"/>
      <c r="F459" s="693"/>
      <c r="G459" s="735"/>
      <c r="H459" s="693"/>
      <c r="I459" s="769"/>
      <c r="J459" s="693"/>
      <c r="K459" s="696" t="s">
        <v>155</v>
      </c>
      <c r="L459" s="697" t="s">
        <v>475</v>
      </c>
      <c r="M459" s="698"/>
      <c r="N459" s="699"/>
      <c r="O459" s="700"/>
      <c r="P459" s="695"/>
      <c r="Q459" s="735"/>
      <c r="R459" s="693"/>
      <c r="S459" s="702" t="s">
        <v>156</v>
      </c>
      <c r="T459" s="703" t="s">
        <v>157</v>
      </c>
      <c r="U459" s="702">
        <v>15</v>
      </c>
      <c r="V459" s="704"/>
      <c r="W459" s="704"/>
      <c r="X459" s="705"/>
      <c r="Y459" s="704"/>
      <c r="Z459" s="704"/>
      <c r="AA459" s="704"/>
      <c r="AB459" s="740"/>
      <c r="AC459" s="740"/>
      <c r="AD459" s="740"/>
      <c r="AE459" s="740"/>
      <c r="AF459" s="769"/>
      <c r="AG459" s="771"/>
      <c r="AH459" s="760"/>
      <c r="AI459" s="761"/>
      <c r="AJ459" s="760"/>
      <c r="AK459" s="762"/>
      <c r="AL459" s="762"/>
      <c r="AM459" s="762"/>
      <c r="AN459" s="709"/>
      <c r="AO459" s="693"/>
      <c r="AP459" s="772"/>
      <c r="AQ459" s="764"/>
      <c r="AR459" s="764"/>
      <c r="AS459" s="765"/>
      <c r="AT459" s="766"/>
      <c r="AU459" s="705"/>
      <c r="AV459" s="705"/>
      <c r="AW459" s="705"/>
      <c r="AX459" s="705"/>
    </row>
    <row r="460" spans="1:50">
      <c r="A460" s="690"/>
      <c r="B460" s="691"/>
      <c r="C460" s="879"/>
      <c r="D460" s="879"/>
      <c r="E460" s="693"/>
      <c r="F460" s="693"/>
      <c r="G460" s="735"/>
      <c r="H460" s="693"/>
      <c r="I460" s="769"/>
      <c r="J460" s="693"/>
      <c r="K460" s="696" t="s">
        <v>158</v>
      </c>
      <c r="L460" s="697" t="s">
        <v>475</v>
      </c>
      <c r="M460" s="698"/>
      <c r="N460" s="699"/>
      <c r="O460" s="700"/>
      <c r="P460" s="695"/>
      <c r="Q460" s="735"/>
      <c r="R460" s="693"/>
      <c r="S460" s="702" t="s">
        <v>159</v>
      </c>
      <c r="T460" s="703" t="s">
        <v>160</v>
      </c>
      <c r="U460" s="702">
        <v>15</v>
      </c>
      <c r="V460" s="704"/>
      <c r="W460" s="704"/>
      <c r="X460" s="705"/>
      <c r="Y460" s="704"/>
      <c r="Z460" s="704"/>
      <c r="AA460" s="704"/>
      <c r="AB460" s="740"/>
      <c r="AC460" s="740"/>
      <c r="AD460" s="740"/>
      <c r="AE460" s="740"/>
      <c r="AF460" s="769"/>
      <c r="AG460" s="771"/>
      <c r="AH460" s="760"/>
      <c r="AI460" s="761"/>
      <c r="AJ460" s="760"/>
      <c r="AK460" s="762"/>
      <c r="AL460" s="762"/>
      <c r="AM460" s="762"/>
      <c r="AN460" s="709"/>
      <c r="AO460" s="693"/>
      <c r="AP460" s="772"/>
      <c r="AQ460" s="764"/>
      <c r="AR460" s="764"/>
      <c r="AS460" s="765"/>
      <c r="AT460" s="766"/>
      <c r="AU460" s="705"/>
      <c r="AV460" s="705"/>
      <c r="AW460" s="705"/>
      <c r="AX460" s="705"/>
    </row>
    <row r="461" spans="1:50">
      <c r="A461" s="690"/>
      <c r="B461" s="691"/>
      <c r="C461" s="879"/>
      <c r="D461" s="879"/>
      <c r="E461" s="693"/>
      <c r="F461" s="693"/>
      <c r="G461" s="735"/>
      <c r="H461" s="693"/>
      <c r="I461" s="769"/>
      <c r="J461" s="693"/>
      <c r="K461" s="696" t="s">
        <v>161</v>
      </c>
      <c r="L461" s="697" t="s">
        <v>475</v>
      </c>
      <c r="M461" s="698"/>
      <c r="N461" s="699"/>
      <c r="O461" s="700"/>
      <c r="P461" s="695"/>
      <c r="Q461" s="735"/>
      <c r="R461" s="693"/>
      <c r="S461" s="702" t="s">
        <v>162</v>
      </c>
      <c r="T461" s="703" t="s">
        <v>163</v>
      </c>
      <c r="U461" s="702">
        <v>10</v>
      </c>
      <c r="V461" s="704"/>
      <c r="W461" s="704"/>
      <c r="X461" s="705"/>
      <c r="Y461" s="704"/>
      <c r="Z461" s="704"/>
      <c r="AA461" s="704"/>
      <c r="AB461" s="740"/>
      <c r="AC461" s="740"/>
      <c r="AD461" s="740"/>
      <c r="AE461" s="740"/>
      <c r="AF461" s="769"/>
      <c r="AG461" s="771"/>
      <c r="AH461" s="760"/>
      <c r="AI461" s="761"/>
      <c r="AJ461" s="760"/>
      <c r="AK461" s="762"/>
      <c r="AL461" s="762"/>
      <c r="AM461" s="762"/>
      <c r="AN461" s="709"/>
      <c r="AO461" s="693"/>
      <c r="AP461" s="772"/>
      <c r="AQ461" s="764"/>
      <c r="AR461" s="764"/>
      <c r="AS461" s="765"/>
      <c r="AT461" s="766"/>
      <c r="AU461" s="705"/>
      <c r="AV461" s="705"/>
      <c r="AW461" s="705"/>
      <c r="AX461" s="705"/>
    </row>
    <row r="462" spans="1:50" ht="73.5" customHeight="1">
      <c r="A462" s="690"/>
      <c r="B462" s="691"/>
      <c r="C462" s="879"/>
      <c r="D462" s="879"/>
      <c r="E462" s="693"/>
      <c r="F462" s="693"/>
      <c r="G462" s="735"/>
      <c r="H462" s="693"/>
      <c r="I462" s="769"/>
      <c r="J462" s="693"/>
      <c r="K462" s="696" t="s">
        <v>164</v>
      </c>
      <c r="L462" s="697" t="s">
        <v>475</v>
      </c>
      <c r="M462" s="698"/>
      <c r="N462" s="699"/>
      <c r="O462" s="700"/>
      <c r="P462" s="695"/>
      <c r="Q462" s="735"/>
      <c r="R462" s="693"/>
      <c r="S462" s="704"/>
      <c r="T462" s="705"/>
      <c r="U462" s="704"/>
      <c r="V462" s="704"/>
      <c r="W462" s="704"/>
      <c r="X462" s="705"/>
      <c r="Y462" s="704"/>
      <c r="Z462" s="704"/>
      <c r="AA462" s="704"/>
      <c r="AB462" s="740"/>
      <c r="AC462" s="740"/>
      <c r="AD462" s="740"/>
      <c r="AE462" s="740"/>
      <c r="AF462" s="769"/>
      <c r="AG462" s="771"/>
      <c r="AH462" s="760"/>
      <c r="AI462" s="761"/>
      <c r="AJ462" s="760"/>
      <c r="AK462" s="762"/>
      <c r="AL462" s="762"/>
      <c r="AM462" s="762"/>
      <c r="AN462" s="709"/>
      <c r="AO462" s="693"/>
      <c r="AP462" s="772"/>
      <c r="AQ462" s="764"/>
      <c r="AR462" s="764"/>
      <c r="AS462" s="765"/>
      <c r="AT462" s="766"/>
      <c r="AU462" s="705"/>
      <c r="AV462" s="705"/>
      <c r="AW462" s="705"/>
      <c r="AX462" s="705"/>
    </row>
    <row r="463" spans="1:50" ht="69" customHeight="1">
      <c r="A463" s="690"/>
      <c r="B463" s="691"/>
      <c r="C463" s="879"/>
      <c r="D463" s="879"/>
      <c r="E463" s="693"/>
      <c r="F463" s="693"/>
      <c r="G463" s="735"/>
      <c r="H463" s="693"/>
      <c r="I463" s="769"/>
      <c r="J463" s="693"/>
      <c r="K463" s="696" t="s">
        <v>165</v>
      </c>
      <c r="L463" s="697" t="s">
        <v>485</v>
      </c>
      <c r="M463" s="698"/>
      <c r="N463" s="699"/>
      <c r="O463" s="700"/>
      <c r="P463" s="695"/>
      <c r="Q463" s="735"/>
      <c r="R463" s="693"/>
      <c r="S463" s="704"/>
      <c r="T463" s="705"/>
      <c r="U463" s="704"/>
      <c r="V463" s="704"/>
      <c r="W463" s="704"/>
      <c r="X463" s="705"/>
      <c r="Y463" s="704"/>
      <c r="Z463" s="704"/>
      <c r="AA463" s="704"/>
      <c r="AB463" s="740"/>
      <c r="AC463" s="740"/>
      <c r="AD463" s="740"/>
      <c r="AE463" s="740"/>
      <c r="AF463" s="769"/>
      <c r="AG463" s="771"/>
      <c r="AH463" s="760"/>
      <c r="AI463" s="761"/>
      <c r="AJ463" s="760"/>
      <c r="AK463" s="762"/>
      <c r="AL463" s="762"/>
      <c r="AM463" s="762"/>
      <c r="AN463" s="709"/>
      <c r="AO463" s="693"/>
      <c r="AP463" s="772"/>
      <c r="AQ463" s="764"/>
      <c r="AR463" s="764"/>
      <c r="AS463" s="765"/>
      <c r="AT463" s="766"/>
      <c r="AU463" s="705"/>
      <c r="AV463" s="705"/>
      <c r="AW463" s="705"/>
      <c r="AX463" s="705"/>
    </row>
    <row r="464" spans="1:50" ht="60" customHeight="1">
      <c r="A464" s="690"/>
      <c r="B464" s="691"/>
      <c r="C464" s="876" t="s">
        <v>884</v>
      </c>
      <c r="D464" s="876" t="s">
        <v>885</v>
      </c>
      <c r="E464" s="693"/>
      <c r="F464" s="693"/>
      <c r="G464" s="735"/>
      <c r="H464" s="693"/>
      <c r="I464" s="769"/>
      <c r="J464" s="693"/>
      <c r="K464" s="696" t="s">
        <v>166</v>
      </c>
      <c r="L464" s="697" t="s">
        <v>475</v>
      </c>
      <c r="M464" s="698"/>
      <c r="N464" s="699"/>
      <c r="O464" s="700"/>
      <c r="P464" s="695"/>
      <c r="Q464" s="735"/>
      <c r="R464" s="693"/>
      <c r="S464" s="704"/>
      <c r="T464" s="705"/>
      <c r="U464" s="704"/>
      <c r="V464" s="704"/>
      <c r="W464" s="704"/>
      <c r="X464" s="705"/>
      <c r="Y464" s="704"/>
      <c r="Z464" s="704"/>
      <c r="AA464" s="704"/>
      <c r="AB464" s="740"/>
      <c r="AC464" s="740"/>
      <c r="AD464" s="740"/>
      <c r="AE464" s="740"/>
      <c r="AF464" s="769"/>
      <c r="AG464" s="771"/>
      <c r="AH464" s="760"/>
      <c r="AI464" s="761"/>
      <c r="AJ464" s="760"/>
      <c r="AK464" s="762"/>
      <c r="AL464" s="762"/>
      <c r="AM464" s="762"/>
      <c r="AN464" s="709"/>
      <c r="AO464" s="693"/>
      <c r="AP464" s="772"/>
      <c r="AQ464" s="764"/>
      <c r="AR464" s="764"/>
      <c r="AS464" s="765"/>
      <c r="AT464" s="766"/>
      <c r="AU464" s="705"/>
      <c r="AV464" s="705"/>
      <c r="AW464" s="705"/>
      <c r="AX464" s="705"/>
    </row>
    <row r="465" spans="1:63" ht="60" customHeight="1">
      <c r="A465" s="690"/>
      <c r="B465" s="691"/>
      <c r="C465" s="879"/>
      <c r="D465" s="879"/>
      <c r="E465" s="693"/>
      <c r="F465" s="693"/>
      <c r="G465" s="735"/>
      <c r="H465" s="693"/>
      <c r="I465" s="769"/>
      <c r="J465" s="693"/>
      <c r="K465" s="696" t="s">
        <v>167</v>
      </c>
      <c r="L465" s="697" t="s">
        <v>475</v>
      </c>
      <c r="M465" s="698"/>
      <c r="N465" s="699"/>
      <c r="O465" s="700"/>
      <c r="P465" s="695"/>
      <c r="Q465" s="735"/>
      <c r="R465" s="693"/>
      <c r="S465" s="704"/>
      <c r="T465" s="705"/>
      <c r="U465" s="704"/>
      <c r="V465" s="704"/>
      <c r="W465" s="704"/>
      <c r="X465" s="705"/>
      <c r="Y465" s="704"/>
      <c r="Z465" s="704"/>
      <c r="AA465" s="704"/>
      <c r="AB465" s="672"/>
      <c r="AC465" s="672"/>
      <c r="AD465" s="672"/>
      <c r="AE465" s="672"/>
      <c r="AF465" s="663"/>
      <c r="AG465" s="776"/>
      <c r="AH465" s="760"/>
      <c r="AI465" s="761"/>
      <c r="AJ465" s="760"/>
      <c r="AK465" s="762"/>
      <c r="AL465" s="762"/>
      <c r="AM465" s="762"/>
      <c r="AN465" s="709"/>
      <c r="AO465" s="693"/>
      <c r="AP465" s="777"/>
      <c r="AQ465" s="764"/>
      <c r="AR465" s="764"/>
      <c r="AS465" s="765"/>
      <c r="AT465" s="766"/>
      <c r="AU465" s="705"/>
      <c r="AV465" s="705"/>
      <c r="AW465" s="705"/>
      <c r="AX465" s="705"/>
    </row>
    <row r="466" spans="1:63">
      <c r="A466" s="690"/>
      <c r="B466" s="691"/>
      <c r="C466" s="879"/>
      <c r="D466" s="879"/>
      <c r="E466" s="693"/>
      <c r="F466" s="693"/>
      <c r="G466" s="735" t="s">
        <v>869</v>
      </c>
      <c r="H466" s="693"/>
      <c r="I466" s="769"/>
      <c r="J466" s="693"/>
      <c r="K466" s="696" t="s">
        <v>168</v>
      </c>
      <c r="L466" s="697" t="s">
        <v>475</v>
      </c>
      <c r="M466" s="698"/>
      <c r="N466" s="699"/>
      <c r="O466" s="700"/>
      <c r="P466" s="695"/>
      <c r="Q466" s="735" t="s">
        <v>499</v>
      </c>
      <c r="R466" s="693"/>
      <c r="S466" s="736"/>
      <c r="T466" s="736"/>
      <c r="U466" s="736"/>
      <c r="V466" s="704"/>
      <c r="W466" s="704"/>
      <c r="X466" s="705"/>
      <c r="Y466" s="704"/>
      <c r="Z466" s="704"/>
      <c r="AA466" s="704"/>
      <c r="AB466" s="736"/>
      <c r="AC466" s="736"/>
      <c r="AD466" s="736"/>
      <c r="AE466" s="736"/>
      <c r="AF466" s="757"/>
      <c r="AG466" s="759"/>
      <c r="AH466" s="760"/>
      <c r="AI466" s="761"/>
      <c r="AJ466" s="760"/>
      <c r="AK466" s="762"/>
      <c r="AL466" s="762"/>
      <c r="AM466" s="762"/>
      <c r="AN466" s="709"/>
      <c r="AO466" s="693"/>
      <c r="AP466" s="779" t="s">
        <v>886</v>
      </c>
      <c r="AQ466" s="764"/>
      <c r="AR466" s="764"/>
      <c r="AS466" s="765"/>
      <c r="AT466" s="766" t="s">
        <v>887</v>
      </c>
      <c r="AU466" s="705"/>
      <c r="AV466" s="705"/>
      <c r="AW466" s="705"/>
      <c r="AX466" s="705"/>
      <c r="AY466" s="933"/>
      <c r="AZ466" s="934"/>
      <c r="BA466" s="934"/>
      <c r="BB466" s="934"/>
      <c r="BC466" s="934"/>
      <c r="BD466" s="934"/>
      <c r="BE466" s="934"/>
      <c r="BF466" s="934"/>
      <c r="BG466" s="934"/>
      <c r="BH466" s="934"/>
      <c r="BI466" s="934"/>
      <c r="BJ466" s="934"/>
      <c r="BK466" s="934"/>
    </row>
    <row r="467" spans="1:63">
      <c r="A467" s="690"/>
      <c r="B467" s="691"/>
      <c r="C467" s="879"/>
      <c r="D467" s="879"/>
      <c r="E467" s="693"/>
      <c r="F467" s="693"/>
      <c r="G467" s="735"/>
      <c r="H467" s="693"/>
      <c r="I467" s="769"/>
      <c r="J467" s="693"/>
      <c r="K467" s="739" t="s">
        <v>169</v>
      </c>
      <c r="L467" s="697" t="s">
        <v>475</v>
      </c>
      <c r="M467" s="698"/>
      <c r="N467" s="699"/>
      <c r="O467" s="700"/>
      <c r="P467" s="695"/>
      <c r="Q467" s="735"/>
      <c r="R467" s="693"/>
      <c r="S467" s="740"/>
      <c r="T467" s="740"/>
      <c r="U467" s="740"/>
      <c r="V467" s="704"/>
      <c r="W467" s="704"/>
      <c r="X467" s="705"/>
      <c r="Y467" s="704"/>
      <c r="Z467" s="704"/>
      <c r="AA467" s="704"/>
      <c r="AB467" s="740"/>
      <c r="AC467" s="740"/>
      <c r="AD467" s="740"/>
      <c r="AE467" s="740"/>
      <c r="AF467" s="769"/>
      <c r="AG467" s="771"/>
      <c r="AH467" s="760"/>
      <c r="AI467" s="761"/>
      <c r="AJ467" s="760"/>
      <c r="AK467" s="762"/>
      <c r="AL467" s="762"/>
      <c r="AM467" s="762"/>
      <c r="AN467" s="709"/>
      <c r="AO467" s="693"/>
      <c r="AP467" s="779"/>
      <c r="AQ467" s="764"/>
      <c r="AR467" s="764"/>
      <c r="AS467" s="765"/>
      <c r="AT467" s="766"/>
      <c r="AU467" s="705"/>
      <c r="AV467" s="705"/>
      <c r="AW467" s="705"/>
      <c r="AX467" s="705"/>
      <c r="AY467" s="933"/>
      <c r="AZ467" s="934"/>
      <c r="BA467" s="934"/>
      <c r="BB467" s="934"/>
      <c r="BC467" s="934"/>
      <c r="BD467" s="934"/>
      <c r="BE467" s="934"/>
      <c r="BF467" s="934"/>
      <c r="BG467" s="934"/>
      <c r="BH467" s="934"/>
      <c r="BI467" s="934"/>
      <c r="BJ467" s="934"/>
      <c r="BK467" s="934"/>
    </row>
    <row r="468" spans="1:63">
      <c r="A468" s="690"/>
      <c r="B468" s="691"/>
      <c r="C468" s="879"/>
      <c r="D468" s="879"/>
      <c r="E468" s="693"/>
      <c r="F468" s="693"/>
      <c r="G468" s="735"/>
      <c r="H468" s="693"/>
      <c r="I468" s="769"/>
      <c r="J468" s="693"/>
      <c r="K468" s="739" t="s">
        <v>170</v>
      </c>
      <c r="L468" s="697" t="s">
        <v>475</v>
      </c>
      <c r="M468" s="698"/>
      <c r="N468" s="699"/>
      <c r="O468" s="700"/>
      <c r="P468" s="695"/>
      <c r="Q468" s="735"/>
      <c r="R468" s="693"/>
      <c r="S468" s="740"/>
      <c r="T468" s="740"/>
      <c r="U468" s="740"/>
      <c r="V468" s="704"/>
      <c r="W468" s="704"/>
      <c r="X468" s="705"/>
      <c r="Y468" s="704"/>
      <c r="Z468" s="704"/>
      <c r="AA468" s="704"/>
      <c r="AB468" s="740"/>
      <c r="AC468" s="740"/>
      <c r="AD468" s="740"/>
      <c r="AE468" s="740"/>
      <c r="AF468" s="769"/>
      <c r="AG468" s="771"/>
      <c r="AH468" s="760"/>
      <c r="AI468" s="761"/>
      <c r="AJ468" s="760"/>
      <c r="AK468" s="762"/>
      <c r="AL468" s="762"/>
      <c r="AM468" s="762"/>
      <c r="AN468" s="709"/>
      <c r="AO468" s="693"/>
      <c r="AP468" s="779"/>
      <c r="AQ468" s="764"/>
      <c r="AR468" s="764"/>
      <c r="AS468" s="765"/>
      <c r="AT468" s="766"/>
      <c r="AU468" s="705"/>
      <c r="AV468" s="705"/>
      <c r="AW468" s="705"/>
      <c r="AX468" s="705"/>
      <c r="AY468" s="933"/>
      <c r="AZ468" s="934"/>
      <c r="BA468" s="934"/>
      <c r="BB468" s="934"/>
      <c r="BC468" s="934"/>
      <c r="BD468" s="934"/>
      <c r="BE468" s="934"/>
      <c r="BF468" s="934"/>
      <c r="BG468" s="934"/>
      <c r="BH468" s="934"/>
      <c r="BI468" s="934"/>
      <c r="BJ468" s="934"/>
      <c r="BK468" s="934"/>
    </row>
    <row r="469" spans="1:63">
      <c r="A469" s="690"/>
      <c r="B469" s="691"/>
      <c r="C469" s="879"/>
      <c r="D469" s="879"/>
      <c r="E469" s="693"/>
      <c r="F469" s="693"/>
      <c r="G469" s="735"/>
      <c r="H469" s="693"/>
      <c r="I469" s="769"/>
      <c r="J469" s="693"/>
      <c r="K469" s="739" t="s">
        <v>171</v>
      </c>
      <c r="L469" s="697" t="s">
        <v>475</v>
      </c>
      <c r="M469" s="698"/>
      <c r="N469" s="699"/>
      <c r="O469" s="700"/>
      <c r="P469" s="695"/>
      <c r="Q469" s="735"/>
      <c r="R469" s="693"/>
      <c r="S469" s="740"/>
      <c r="T469" s="740"/>
      <c r="U469" s="740"/>
      <c r="V469" s="704"/>
      <c r="W469" s="704"/>
      <c r="X469" s="705"/>
      <c r="Y469" s="704"/>
      <c r="Z469" s="704"/>
      <c r="AA469" s="704"/>
      <c r="AB469" s="740"/>
      <c r="AC469" s="740"/>
      <c r="AD469" s="740"/>
      <c r="AE469" s="740"/>
      <c r="AF469" s="769"/>
      <c r="AG469" s="771"/>
      <c r="AH469" s="760"/>
      <c r="AI469" s="761"/>
      <c r="AJ469" s="760"/>
      <c r="AK469" s="762"/>
      <c r="AL469" s="762"/>
      <c r="AM469" s="762"/>
      <c r="AN469" s="709"/>
      <c r="AO469" s="693"/>
      <c r="AP469" s="779"/>
      <c r="AQ469" s="764"/>
      <c r="AR469" s="764"/>
      <c r="AS469" s="765"/>
      <c r="AT469" s="766"/>
      <c r="AU469" s="705"/>
      <c r="AV469" s="705"/>
      <c r="AW469" s="705"/>
      <c r="AX469" s="705"/>
      <c r="AY469" s="933"/>
      <c r="AZ469" s="934"/>
      <c r="BA469" s="934"/>
      <c r="BB469" s="934"/>
      <c r="BC469" s="934"/>
      <c r="BD469" s="934"/>
      <c r="BE469" s="934"/>
      <c r="BF469" s="934"/>
      <c r="BG469" s="934"/>
      <c r="BH469" s="934"/>
      <c r="BI469" s="934"/>
      <c r="BJ469" s="934"/>
      <c r="BK469" s="934"/>
    </row>
    <row r="470" spans="1:63">
      <c r="A470" s="690"/>
      <c r="B470" s="691"/>
      <c r="C470" s="879"/>
      <c r="D470" s="879"/>
      <c r="E470" s="693"/>
      <c r="F470" s="693"/>
      <c r="G470" s="735"/>
      <c r="H470" s="693"/>
      <c r="I470" s="769"/>
      <c r="J470" s="693"/>
      <c r="K470" s="739" t="s">
        <v>172</v>
      </c>
      <c r="L470" s="742" t="s">
        <v>485</v>
      </c>
      <c r="M470" s="698"/>
      <c r="N470" s="699"/>
      <c r="O470" s="700"/>
      <c r="P470" s="695"/>
      <c r="Q470" s="735"/>
      <c r="R470" s="693"/>
      <c r="S470" s="740"/>
      <c r="T470" s="740"/>
      <c r="U470" s="740"/>
      <c r="V470" s="704"/>
      <c r="W470" s="704"/>
      <c r="X470" s="705"/>
      <c r="Y470" s="704"/>
      <c r="Z470" s="704"/>
      <c r="AA470" s="704"/>
      <c r="AB470" s="740"/>
      <c r="AC470" s="740"/>
      <c r="AD470" s="740"/>
      <c r="AE470" s="740"/>
      <c r="AF470" s="769"/>
      <c r="AG470" s="771"/>
      <c r="AH470" s="760"/>
      <c r="AI470" s="761"/>
      <c r="AJ470" s="760"/>
      <c r="AK470" s="762"/>
      <c r="AL470" s="762"/>
      <c r="AM470" s="762"/>
      <c r="AN470" s="709"/>
      <c r="AO470" s="693"/>
      <c r="AP470" s="779"/>
      <c r="AQ470" s="764"/>
      <c r="AR470" s="764"/>
      <c r="AS470" s="765"/>
      <c r="AT470" s="766"/>
      <c r="AU470" s="705"/>
      <c r="AV470" s="705"/>
      <c r="AW470" s="705"/>
      <c r="AX470" s="705"/>
      <c r="AY470" s="933"/>
      <c r="AZ470" s="934"/>
      <c r="BA470" s="934"/>
      <c r="BB470" s="934"/>
      <c r="BC470" s="934"/>
      <c r="BD470" s="934"/>
      <c r="BE470" s="934"/>
      <c r="BF470" s="934"/>
      <c r="BG470" s="934"/>
      <c r="BH470" s="934"/>
      <c r="BI470" s="934"/>
      <c r="BJ470" s="934"/>
      <c r="BK470" s="934"/>
    </row>
    <row r="471" spans="1:63">
      <c r="A471" s="690"/>
      <c r="B471" s="691"/>
      <c r="C471" s="879"/>
      <c r="D471" s="879"/>
      <c r="E471" s="693"/>
      <c r="F471" s="693"/>
      <c r="G471" s="735"/>
      <c r="H471" s="693"/>
      <c r="I471" s="769"/>
      <c r="J471" s="693"/>
      <c r="K471" s="739" t="s">
        <v>173</v>
      </c>
      <c r="L471" s="697" t="s">
        <v>485</v>
      </c>
      <c r="M471" s="698"/>
      <c r="N471" s="699"/>
      <c r="O471" s="700"/>
      <c r="P471" s="695"/>
      <c r="Q471" s="735"/>
      <c r="R471" s="693"/>
      <c r="S471" s="740"/>
      <c r="T471" s="740"/>
      <c r="U471" s="740"/>
      <c r="V471" s="704"/>
      <c r="W471" s="704"/>
      <c r="X471" s="705"/>
      <c r="Y471" s="704"/>
      <c r="Z471" s="704"/>
      <c r="AA471" s="704"/>
      <c r="AB471" s="740"/>
      <c r="AC471" s="740"/>
      <c r="AD471" s="740"/>
      <c r="AE471" s="740"/>
      <c r="AF471" s="769"/>
      <c r="AG471" s="771"/>
      <c r="AH471" s="760"/>
      <c r="AI471" s="761"/>
      <c r="AJ471" s="760"/>
      <c r="AK471" s="762"/>
      <c r="AL471" s="762"/>
      <c r="AM471" s="762"/>
      <c r="AN471" s="709"/>
      <c r="AO471" s="693"/>
      <c r="AP471" s="779"/>
      <c r="AQ471" s="764"/>
      <c r="AR471" s="764"/>
      <c r="AS471" s="765"/>
      <c r="AT471" s="766"/>
      <c r="AU471" s="705"/>
      <c r="AV471" s="705"/>
      <c r="AW471" s="705"/>
      <c r="AX471" s="705"/>
      <c r="AY471" s="933"/>
      <c r="AZ471" s="934"/>
      <c r="BA471" s="934"/>
      <c r="BB471" s="934"/>
      <c r="BC471" s="934"/>
      <c r="BD471" s="934"/>
      <c r="BE471" s="934"/>
      <c r="BF471" s="934"/>
      <c r="BG471" s="934"/>
      <c r="BH471" s="934"/>
      <c r="BI471" s="934"/>
      <c r="BJ471" s="934"/>
      <c r="BK471" s="934"/>
    </row>
    <row r="472" spans="1:63">
      <c r="A472" s="690"/>
      <c r="B472" s="691"/>
      <c r="C472" s="879"/>
      <c r="D472" s="879"/>
      <c r="E472" s="693"/>
      <c r="F472" s="693"/>
      <c r="G472" s="735"/>
      <c r="H472" s="693"/>
      <c r="I472" s="769"/>
      <c r="J472" s="693"/>
      <c r="K472" s="739" t="s">
        <v>174</v>
      </c>
      <c r="L472" s="697" t="s">
        <v>485</v>
      </c>
      <c r="M472" s="698"/>
      <c r="N472" s="699"/>
      <c r="O472" s="700"/>
      <c r="P472" s="695"/>
      <c r="Q472" s="735"/>
      <c r="R472" s="693"/>
      <c r="S472" s="740"/>
      <c r="T472" s="740"/>
      <c r="U472" s="740"/>
      <c r="V472" s="704"/>
      <c r="W472" s="704"/>
      <c r="X472" s="705"/>
      <c r="Y472" s="704"/>
      <c r="Z472" s="704"/>
      <c r="AA472" s="704"/>
      <c r="AB472" s="740"/>
      <c r="AC472" s="740"/>
      <c r="AD472" s="740"/>
      <c r="AE472" s="740"/>
      <c r="AF472" s="769"/>
      <c r="AG472" s="771"/>
      <c r="AH472" s="760"/>
      <c r="AI472" s="761"/>
      <c r="AJ472" s="760"/>
      <c r="AK472" s="762"/>
      <c r="AL472" s="762"/>
      <c r="AM472" s="762"/>
      <c r="AN472" s="709"/>
      <c r="AO472" s="693"/>
      <c r="AP472" s="779"/>
      <c r="AQ472" s="764"/>
      <c r="AR472" s="764"/>
      <c r="AS472" s="765"/>
      <c r="AT472" s="766"/>
      <c r="AU472" s="705"/>
      <c r="AV472" s="705"/>
      <c r="AW472" s="705"/>
      <c r="AX472" s="705"/>
      <c r="AY472" s="933"/>
      <c r="AZ472" s="934"/>
      <c r="BA472" s="934"/>
      <c r="BB472" s="934"/>
      <c r="BC472" s="934"/>
      <c r="BD472" s="934"/>
      <c r="BE472" s="934"/>
      <c r="BF472" s="934"/>
      <c r="BG472" s="934"/>
      <c r="BH472" s="934"/>
      <c r="BI472" s="934"/>
      <c r="BJ472" s="934"/>
      <c r="BK472" s="934"/>
    </row>
    <row r="473" spans="1:63" ht="76.5" customHeight="1">
      <c r="A473" s="690"/>
      <c r="B473" s="691"/>
      <c r="C473" s="879"/>
      <c r="D473" s="879"/>
      <c r="E473" s="693"/>
      <c r="F473" s="693"/>
      <c r="G473" s="735"/>
      <c r="H473" s="693"/>
      <c r="I473" s="663"/>
      <c r="J473" s="693"/>
      <c r="K473" s="739" t="s">
        <v>175</v>
      </c>
      <c r="L473" s="697" t="s">
        <v>485</v>
      </c>
      <c r="M473" s="698"/>
      <c r="N473" s="699"/>
      <c r="O473" s="700"/>
      <c r="P473" s="695"/>
      <c r="Q473" s="735"/>
      <c r="R473" s="693"/>
      <c r="S473" s="672"/>
      <c r="T473" s="672"/>
      <c r="U473" s="672"/>
      <c r="V473" s="704"/>
      <c r="W473" s="704"/>
      <c r="X473" s="705"/>
      <c r="Y473" s="704"/>
      <c r="Z473" s="704"/>
      <c r="AA473" s="704"/>
      <c r="AB473" s="672"/>
      <c r="AC473" s="672"/>
      <c r="AD473" s="672"/>
      <c r="AE473" s="672"/>
      <c r="AF473" s="663"/>
      <c r="AG473" s="776"/>
      <c r="AH473" s="760"/>
      <c r="AI473" s="761"/>
      <c r="AJ473" s="760"/>
      <c r="AK473" s="762"/>
      <c r="AL473" s="762"/>
      <c r="AM473" s="762"/>
      <c r="AN473" s="709"/>
      <c r="AO473" s="693"/>
      <c r="AP473" s="779"/>
      <c r="AQ473" s="764"/>
      <c r="AR473" s="764"/>
      <c r="AS473" s="765"/>
      <c r="AT473" s="766"/>
      <c r="AU473" s="705"/>
      <c r="AV473" s="705"/>
      <c r="AW473" s="705"/>
      <c r="AX473" s="705"/>
      <c r="AY473" s="933"/>
      <c r="AZ473" s="934"/>
      <c r="BA473" s="934"/>
      <c r="BB473" s="934"/>
      <c r="BC473" s="934"/>
      <c r="BD473" s="934"/>
      <c r="BE473" s="934"/>
      <c r="BF473" s="934"/>
      <c r="BG473" s="934"/>
      <c r="BH473" s="934"/>
      <c r="BI473" s="934"/>
      <c r="BJ473" s="934"/>
      <c r="BK473" s="934"/>
    </row>
    <row r="474" spans="1:63" ht="15" customHeight="1">
      <c r="A474" s="690">
        <v>24</v>
      </c>
      <c r="B474" s="691" t="s">
        <v>888</v>
      </c>
      <c r="C474" s="876" t="s">
        <v>889</v>
      </c>
      <c r="D474" s="876" t="s">
        <v>890</v>
      </c>
      <c r="E474" s="693" t="s">
        <v>891</v>
      </c>
      <c r="F474" s="693" t="s">
        <v>126</v>
      </c>
      <c r="G474" s="782" t="s">
        <v>892</v>
      </c>
      <c r="H474" s="693" t="s">
        <v>893</v>
      </c>
      <c r="I474" s="757" t="s">
        <v>894</v>
      </c>
      <c r="J474" s="693" t="s">
        <v>180</v>
      </c>
      <c r="K474" s="696" t="s">
        <v>130</v>
      </c>
      <c r="L474" s="697" t="s">
        <v>475</v>
      </c>
      <c r="M474" s="698">
        <v>8</v>
      </c>
      <c r="N474" s="699" t="s">
        <v>632</v>
      </c>
      <c r="O474" s="700" t="s">
        <v>606</v>
      </c>
      <c r="P474" s="695" t="s">
        <v>476</v>
      </c>
      <c r="Q474" s="782" t="s">
        <v>895</v>
      </c>
      <c r="R474" s="693" t="s">
        <v>133</v>
      </c>
      <c r="S474" s="702" t="s">
        <v>134</v>
      </c>
      <c r="T474" s="703" t="s">
        <v>135</v>
      </c>
      <c r="U474" s="702">
        <v>15</v>
      </c>
      <c r="V474" s="704">
        <v>100</v>
      </c>
      <c r="W474" s="704" t="s">
        <v>136</v>
      </c>
      <c r="X474" s="705" t="s">
        <v>136</v>
      </c>
      <c r="Y474" s="704" t="s">
        <v>136</v>
      </c>
      <c r="Z474" s="704">
        <v>100</v>
      </c>
      <c r="AA474" s="704">
        <v>100</v>
      </c>
      <c r="AB474" s="736" t="s">
        <v>21</v>
      </c>
      <c r="AC474" s="783">
        <v>0.33</v>
      </c>
      <c r="AD474" s="783">
        <v>0.33</v>
      </c>
      <c r="AE474" s="783">
        <v>0.34</v>
      </c>
      <c r="AF474" s="757" t="s">
        <v>896</v>
      </c>
      <c r="AG474" s="759" t="s">
        <v>897</v>
      </c>
      <c r="AH474" s="760" t="s">
        <v>136</v>
      </c>
      <c r="AI474" s="761" t="s">
        <v>140</v>
      </c>
      <c r="AJ474" s="760" t="s">
        <v>141</v>
      </c>
      <c r="AK474" s="762" t="s">
        <v>129</v>
      </c>
      <c r="AL474" s="762" t="s">
        <v>725</v>
      </c>
      <c r="AM474" s="762" t="s">
        <v>632</v>
      </c>
      <c r="AN474" s="709" t="s">
        <v>633</v>
      </c>
      <c r="AO474" s="693" t="s">
        <v>476</v>
      </c>
      <c r="AP474" s="765" t="s">
        <v>898</v>
      </c>
      <c r="AQ474" s="764">
        <v>44927</v>
      </c>
      <c r="AR474" s="764">
        <v>45291</v>
      </c>
      <c r="AS474" s="693" t="s">
        <v>899</v>
      </c>
      <c r="AT474" s="537" t="s">
        <v>900</v>
      </c>
      <c r="AU474" s="705"/>
      <c r="AV474" s="705"/>
      <c r="AW474" s="705"/>
      <c r="AX474" s="705"/>
    </row>
    <row r="475" spans="1:63">
      <c r="A475" s="690"/>
      <c r="B475" s="691"/>
      <c r="C475" s="879"/>
      <c r="D475" s="879"/>
      <c r="E475" s="693"/>
      <c r="F475" s="693"/>
      <c r="G475" s="782"/>
      <c r="H475" s="693"/>
      <c r="I475" s="769"/>
      <c r="J475" s="693"/>
      <c r="K475" s="696" t="s">
        <v>145</v>
      </c>
      <c r="L475" s="697" t="s">
        <v>475</v>
      </c>
      <c r="M475" s="698"/>
      <c r="N475" s="699"/>
      <c r="O475" s="700"/>
      <c r="P475" s="695"/>
      <c r="Q475" s="782"/>
      <c r="R475" s="693"/>
      <c r="S475" s="702" t="s">
        <v>146</v>
      </c>
      <c r="T475" s="703" t="s">
        <v>147</v>
      </c>
      <c r="U475" s="702">
        <v>15</v>
      </c>
      <c r="V475" s="704"/>
      <c r="W475" s="704"/>
      <c r="X475" s="705"/>
      <c r="Y475" s="704"/>
      <c r="Z475" s="704"/>
      <c r="AA475" s="704"/>
      <c r="AB475" s="740"/>
      <c r="AC475" s="740"/>
      <c r="AD475" s="740"/>
      <c r="AE475" s="740"/>
      <c r="AF475" s="769"/>
      <c r="AG475" s="771"/>
      <c r="AH475" s="760"/>
      <c r="AI475" s="761"/>
      <c r="AJ475" s="760"/>
      <c r="AK475" s="762"/>
      <c r="AL475" s="762"/>
      <c r="AM475" s="762"/>
      <c r="AN475" s="709"/>
      <c r="AO475" s="693"/>
      <c r="AP475" s="765"/>
      <c r="AQ475" s="764"/>
      <c r="AR475" s="764"/>
      <c r="AS475" s="693"/>
      <c r="AT475" s="693"/>
      <c r="AU475" s="705"/>
      <c r="AV475" s="705"/>
      <c r="AW475" s="705"/>
      <c r="AX475" s="705"/>
    </row>
    <row r="476" spans="1:63">
      <c r="A476" s="690"/>
      <c r="B476" s="691"/>
      <c r="C476" s="879"/>
      <c r="D476" s="879"/>
      <c r="E476" s="693"/>
      <c r="F476" s="693"/>
      <c r="G476" s="782"/>
      <c r="H476" s="693"/>
      <c r="I476" s="769"/>
      <c r="J476" s="693"/>
      <c r="K476" s="696" t="s">
        <v>148</v>
      </c>
      <c r="L476" s="697" t="s">
        <v>485</v>
      </c>
      <c r="M476" s="698"/>
      <c r="N476" s="699"/>
      <c r="O476" s="700"/>
      <c r="P476" s="695"/>
      <c r="Q476" s="782"/>
      <c r="R476" s="693"/>
      <c r="S476" s="702" t="s">
        <v>149</v>
      </c>
      <c r="T476" s="703" t="s">
        <v>150</v>
      </c>
      <c r="U476" s="702">
        <v>15</v>
      </c>
      <c r="V476" s="704"/>
      <c r="W476" s="704"/>
      <c r="X476" s="705"/>
      <c r="Y476" s="704"/>
      <c r="Z476" s="704"/>
      <c r="AA476" s="704"/>
      <c r="AB476" s="740"/>
      <c r="AC476" s="740"/>
      <c r="AD476" s="740"/>
      <c r="AE476" s="740"/>
      <c r="AF476" s="769"/>
      <c r="AG476" s="771"/>
      <c r="AH476" s="760"/>
      <c r="AI476" s="761"/>
      <c r="AJ476" s="760"/>
      <c r="AK476" s="762"/>
      <c r="AL476" s="762"/>
      <c r="AM476" s="762"/>
      <c r="AN476" s="709"/>
      <c r="AO476" s="693"/>
      <c r="AP476" s="765"/>
      <c r="AQ476" s="764"/>
      <c r="AR476" s="764"/>
      <c r="AS476" s="693"/>
      <c r="AT476" s="693"/>
      <c r="AU476" s="705"/>
      <c r="AV476" s="705"/>
      <c r="AW476" s="705"/>
      <c r="AX476" s="705"/>
    </row>
    <row r="477" spans="1:63">
      <c r="A477" s="690"/>
      <c r="B477" s="691"/>
      <c r="C477" s="879"/>
      <c r="D477" s="879"/>
      <c r="E477" s="693"/>
      <c r="F477" s="693"/>
      <c r="G477" s="782"/>
      <c r="H477" s="693"/>
      <c r="I477" s="769"/>
      <c r="J477" s="693"/>
      <c r="K477" s="696" t="s">
        <v>151</v>
      </c>
      <c r="L477" s="697" t="s">
        <v>475</v>
      </c>
      <c r="M477" s="698"/>
      <c r="N477" s="699"/>
      <c r="O477" s="700"/>
      <c r="P477" s="695"/>
      <c r="Q477" s="782"/>
      <c r="R477" s="693"/>
      <c r="S477" s="702" t="s">
        <v>153</v>
      </c>
      <c r="T477" s="703" t="s">
        <v>154</v>
      </c>
      <c r="U477" s="702">
        <v>15</v>
      </c>
      <c r="V477" s="704"/>
      <c r="W477" s="704"/>
      <c r="X477" s="705"/>
      <c r="Y477" s="704"/>
      <c r="Z477" s="704"/>
      <c r="AA477" s="704"/>
      <c r="AB477" s="740"/>
      <c r="AC477" s="740"/>
      <c r="AD477" s="740"/>
      <c r="AE477" s="740"/>
      <c r="AF477" s="769"/>
      <c r="AG477" s="771"/>
      <c r="AH477" s="760"/>
      <c r="AI477" s="761"/>
      <c r="AJ477" s="760"/>
      <c r="AK477" s="762"/>
      <c r="AL477" s="762"/>
      <c r="AM477" s="762"/>
      <c r="AN477" s="709"/>
      <c r="AO477" s="693"/>
      <c r="AP477" s="765"/>
      <c r="AQ477" s="764"/>
      <c r="AR477" s="764"/>
      <c r="AS477" s="693"/>
      <c r="AT477" s="693"/>
      <c r="AU477" s="705"/>
      <c r="AV477" s="705"/>
      <c r="AW477" s="705"/>
      <c r="AX477" s="705"/>
    </row>
    <row r="478" spans="1:63">
      <c r="A478" s="690"/>
      <c r="B478" s="691"/>
      <c r="C478" s="879"/>
      <c r="D478" s="879"/>
      <c r="E478" s="693"/>
      <c r="F478" s="693"/>
      <c r="G478" s="782"/>
      <c r="H478" s="693"/>
      <c r="I478" s="769"/>
      <c r="J478" s="693"/>
      <c r="K478" s="696" t="s">
        <v>155</v>
      </c>
      <c r="L478" s="697" t="s">
        <v>475</v>
      </c>
      <c r="M478" s="698"/>
      <c r="N478" s="699"/>
      <c r="O478" s="700"/>
      <c r="P478" s="695"/>
      <c r="Q478" s="782"/>
      <c r="R478" s="693"/>
      <c r="S478" s="702" t="s">
        <v>156</v>
      </c>
      <c r="T478" s="703" t="s">
        <v>157</v>
      </c>
      <c r="U478" s="702">
        <v>15</v>
      </c>
      <c r="V478" s="704"/>
      <c r="W478" s="704"/>
      <c r="X478" s="705"/>
      <c r="Y478" s="704"/>
      <c r="Z478" s="704"/>
      <c r="AA478" s="704"/>
      <c r="AB478" s="740"/>
      <c r="AC478" s="740"/>
      <c r="AD478" s="740"/>
      <c r="AE478" s="740"/>
      <c r="AF478" s="769"/>
      <c r="AG478" s="771"/>
      <c r="AH478" s="760"/>
      <c r="AI478" s="761"/>
      <c r="AJ478" s="760"/>
      <c r="AK478" s="762"/>
      <c r="AL478" s="762"/>
      <c r="AM478" s="762"/>
      <c r="AN478" s="709"/>
      <c r="AO478" s="693"/>
      <c r="AP478" s="765"/>
      <c r="AQ478" s="764"/>
      <c r="AR478" s="764"/>
      <c r="AS478" s="693"/>
      <c r="AT478" s="693"/>
      <c r="AU478" s="705"/>
      <c r="AV478" s="705"/>
      <c r="AW478" s="705"/>
      <c r="AX478" s="705"/>
    </row>
    <row r="479" spans="1:63">
      <c r="A479" s="690"/>
      <c r="B479" s="691"/>
      <c r="C479" s="879"/>
      <c r="D479" s="879"/>
      <c r="E479" s="693"/>
      <c r="F479" s="693"/>
      <c r="G479" s="782"/>
      <c r="H479" s="693"/>
      <c r="I479" s="769"/>
      <c r="J479" s="693"/>
      <c r="K479" s="696" t="s">
        <v>158</v>
      </c>
      <c r="L479" s="697" t="s">
        <v>475</v>
      </c>
      <c r="M479" s="698"/>
      <c r="N479" s="699"/>
      <c r="O479" s="700"/>
      <c r="P479" s="695"/>
      <c r="Q479" s="782"/>
      <c r="R479" s="693"/>
      <c r="S479" s="702" t="s">
        <v>159</v>
      </c>
      <c r="T479" s="703" t="s">
        <v>160</v>
      </c>
      <c r="U479" s="702">
        <v>15</v>
      </c>
      <c r="V479" s="704"/>
      <c r="W479" s="704"/>
      <c r="X479" s="705"/>
      <c r="Y479" s="704"/>
      <c r="Z479" s="704"/>
      <c r="AA479" s="704"/>
      <c r="AB479" s="740"/>
      <c r="AC479" s="740"/>
      <c r="AD479" s="740"/>
      <c r="AE479" s="740"/>
      <c r="AF479" s="769"/>
      <c r="AG479" s="771"/>
      <c r="AH479" s="760"/>
      <c r="AI479" s="761"/>
      <c r="AJ479" s="760"/>
      <c r="AK479" s="762"/>
      <c r="AL479" s="762"/>
      <c r="AM479" s="762"/>
      <c r="AN479" s="709"/>
      <c r="AO479" s="693"/>
      <c r="AP479" s="765"/>
      <c r="AQ479" s="764"/>
      <c r="AR479" s="764"/>
      <c r="AS479" s="693"/>
      <c r="AT479" s="693"/>
      <c r="AU479" s="705"/>
      <c r="AV479" s="705"/>
      <c r="AW479" s="705"/>
      <c r="AX479" s="705"/>
    </row>
    <row r="480" spans="1:63">
      <c r="A480" s="690"/>
      <c r="B480" s="691"/>
      <c r="C480" s="879"/>
      <c r="D480" s="879"/>
      <c r="E480" s="693"/>
      <c r="F480" s="693"/>
      <c r="G480" s="782"/>
      <c r="H480" s="693"/>
      <c r="I480" s="769"/>
      <c r="J480" s="693"/>
      <c r="K480" s="696" t="s">
        <v>161</v>
      </c>
      <c r="L480" s="697" t="s">
        <v>475</v>
      </c>
      <c r="M480" s="698"/>
      <c r="N480" s="699"/>
      <c r="O480" s="700"/>
      <c r="P480" s="695"/>
      <c r="Q480" s="782"/>
      <c r="R480" s="693"/>
      <c r="S480" s="702" t="s">
        <v>162</v>
      </c>
      <c r="T480" s="703" t="s">
        <v>163</v>
      </c>
      <c r="U480" s="702">
        <v>10</v>
      </c>
      <c r="V480" s="704"/>
      <c r="W480" s="704"/>
      <c r="X480" s="705"/>
      <c r="Y480" s="704"/>
      <c r="Z480" s="704"/>
      <c r="AA480" s="704"/>
      <c r="AB480" s="740"/>
      <c r="AC480" s="740"/>
      <c r="AD480" s="740"/>
      <c r="AE480" s="740"/>
      <c r="AF480" s="769"/>
      <c r="AG480" s="771"/>
      <c r="AH480" s="760"/>
      <c r="AI480" s="761"/>
      <c r="AJ480" s="760"/>
      <c r="AK480" s="762"/>
      <c r="AL480" s="762"/>
      <c r="AM480" s="762"/>
      <c r="AN480" s="709"/>
      <c r="AO480" s="693"/>
      <c r="AP480" s="765"/>
      <c r="AQ480" s="764"/>
      <c r="AR480" s="764"/>
      <c r="AS480" s="693"/>
      <c r="AT480" s="693"/>
      <c r="AU480" s="705"/>
      <c r="AV480" s="705"/>
      <c r="AW480" s="705"/>
      <c r="AX480" s="705"/>
    </row>
    <row r="481" spans="1:50" ht="46.5" customHeight="1">
      <c r="A481" s="690"/>
      <c r="B481" s="691"/>
      <c r="C481" s="879"/>
      <c r="D481" s="879"/>
      <c r="E481" s="693"/>
      <c r="F481" s="693"/>
      <c r="G481" s="782"/>
      <c r="H481" s="693"/>
      <c r="I481" s="769"/>
      <c r="J481" s="693"/>
      <c r="K481" s="696" t="s">
        <v>164</v>
      </c>
      <c r="L481" s="697" t="s">
        <v>485</v>
      </c>
      <c r="M481" s="698"/>
      <c r="N481" s="699"/>
      <c r="O481" s="700"/>
      <c r="P481" s="695"/>
      <c r="Q481" s="782"/>
      <c r="R481" s="693"/>
      <c r="S481" s="704"/>
      <c r="T481" s="705"/>
      <c r="U481" s="704"/>
      <c r="V481" s="704"/>
      <c r="W481" s="704"/>
      <c r="X481" s="705"/>
      <c r="Y481" s="704"/>
      <c r="Z481" s="704"/>
      <c r="AA481" s="704"/>
      <c r="AB481" s="740"/>
      <c r="AC481" s="740"/>
      <c r="AD481" s="740"/>
      <c r="AE481" s="740"/>
      <c r="AF481" s="769"/>
      <c r="AG481" s="771"/>
      <c r="AH481" s="760"/>
      <c r="AI481" s="761"/>
      <c r="AJ481" s="760"/>
      <c r="AK481" s="762"/>
      <c r="AL481" s="762"/>
      <c r="AM481" s="762"/>
      <c r="AN481" s="709"/>
      <c r="AO481" s="693"/>
      <c r="AP481" s="765"/>
      <c r="AQ481" s="764"/>
      <c r="AR481" s="764"/>
      <c r="AS481" s="693"/>
      <c r="AT481" s="693"/>
      <c r="AU481" s="705"/>
      <c r="AV481" s="705"/>
      <c r="AW481" s="705"/>
      <c r="AX481" s="705"/>
    </row>
    <row r="482" spans="1:50" ht="33.75" customHeight="1">
      <c r="A482" s="690"/>
      <c r="B482" s="691"/>
      <c r="C482" s="879"/>
      <c r="D482" s="879"/>
      <c r="E482" s="693"/>
      <c r="F482" s="693"/>
      <c r="G482" s="782"/>
      <c r="H482" s="693"/>
      <c r="I482" s="769"/>
      <c r="J482" s="693"/>
      <c r="K482" s="696" t="s">
        <v>165</v>
      </c>
      <c r="L482" s="697" t="s">
        <v>485</v>
      </c>
      <c r="M482" s="698"/>
      <c r="N482" s="699"/>
      <c r="O482" s="700"/>
      <c r="P482" s="695"/>
      <c r="Q482" s="782"/>
      <c r="R482" s="693"/>
      <c r="S482" s="704"/>
      <c r="T482" s="705"/>
      <c r="U482" s="704"/>
      <c r="V482" s="704"/>
      <c r="W482" s="704"/>
      <c r="X482" s="705"/>
      <c r="Y482" s="704"/>
      <c r="Z482" s="704"/>
      <c r="AA482" s="704"/>
      <c r="AB482" s="740"/>
      <c r="AC482" s="740"/>
      <c r="AD482" s="740"/>
      <c r="AE482" s="740"/>
      <c r="AF482" s="769"/>
      <c r="AG482" s="771"/>
      <c r="AH482" s="760"/>
      <c r="AI482" s="761"/>
      <c r="AJ482" s="760"/>
      <c r="AK482" s="762"/>
      <c r="AL482" s="762"/>
      <c r="AM482" s="762"/>
      <c r="AN482" s="709"/>
      <c r="AO482" s="693"/>
      <c r="AP482" s="765"/>
      <c r="AQ482" s="764"/>
      <c r="AR482" s="764"/>
      <c r="AS482" s="693"/>
      <c r="AT482" s="693"/>
      <c r="AU482" s="705"/>
      <c r="AV482" s="705"/>
      <c r="AW482" s="705"/>
      <c r="AX482" s="705"/>
    </row>
    <row r="483" spans="1:50" ht="59.25" customHeight="1">
      <c r="A483" s="690"/>
      <c r="B483" s="691"/>
      <c r="C483" s="743" t="s">
        <v>901</v>
      </c>
      <c r="D483" s="743" t="s">
        <v>902</v>
      </c>
      <c r="E483" s="693"/>
      <c r="F483" s="693"/>
      <c r="G483" s="782"/>
      <c r="H483" s="693"/>
      <c r="I483" s="769"/>
      <c r="J483" s="693"/>
      <c r="K483" s="696" t="s">
        <v>166</v>
      </c>
      <c r="L483" s="697" t="s">
        <v>475</v>
      </c>
      <c r="M483" s="698"/>
      <c r="N483" s="699"/>
      <c r="O483" s="700"/>
      <c r="P483" s="695"/>
      <c r="Q483" s="782"/>
      <c r="R483" s="693"/>
      <c r="S483" s="704"/>
      <c r="T483" s="705"/>
      <c r="U483" s="704"/>
      <c r="V483" s="704"/>
      <c r="W483" s="704"/>
      <c r="X483" s="705"/>
      <c r="Y483" s="704"/>
      <c r="Z483" s="704"/>
      <c r="AA483" s="704"/>
      <c r="AB483" s="740"/>
      <c r="AC483" s="740"/>
      <c r="AD483" s="740"/>
      <c r="AE483" s="740"/>
      <c r="AF483" s="769"/>
      <c r="AG483" s="771"/>
      <c r="AH483" s="760"/>
      <c r="AI483" s="761"/>
      <c r="AJ483" s="760"/>
      <c r="AK483" s="762"/>
      <c r="AL483" s="762"/>
      <c r="AM483" s="762"/>
      <c r="AN483" s="709"/>
      <c r="AO483" s="693"/>
      <c r="AP483" s="765"/>
      <c r="AQ483" s="764"/>
      <c r="AR483" s="764"/>
      <c r="AS483" s="693"/>
      <c r="AT483" s="693"/>
      <c r="AU483" s="705"/>
      <c r="AV483" s="705"/>
      <c r="AW483" s="705"/>
      <c r="AX483" s="705"/>
    </row>
    <row r="484" spans="1:50" ht="119.25" customHeight="1">
      <c r="A484" s="690"/>
      <c r="B484" s="691"/>
      <c r="C484" s="749"/>
      <c r="D484" s="749"/>
      <c r="E484" s="693"/>
      <c r="F484" s="693"/>
      <c r="G484" s="782"/>
      <c r="H484" s="693"/>
      <c r="I484" s="769"/>
      <c r="J484" s="693"/>
      <c r="K484" s="696" t="s">
        <v>167</v>
      </c>
      <c r="L484" s="697" t="s">
        <v>475</v>
      </c>
      <c r="M484" s="698"/>
      <c r="N484" s="699"/>
      <c r="O484" s="700"/>
      <c r="P484" s="695"/>
      <c r="Q484" s="782"/>
      <c r="R484" s="693"/>
      <c r="S484" s="704"/>
      <c r="T484" s="705"/>
      <c r="U484" s="704"/>
      <c r="V484" s="704"/>
      <c r="W484" s="704"/>
      <c r="X484" s="705"/>
      <c r="Y484" s="704"/>
      <c r="Z484" s="704"/>
      <c r="AA484" s="704"/>
      <c r="AB484" s="672"/>
      <c r="AC484" s="672"/>
      <c r="AD484" s="672"/>
      <c r="AE484" s="672"/>
      <c r="AF484" s="663"/>
      <c r="AG484" s="776"/>
      <c r="AH484" s="760"/>
      <c r="AI484" s="761"/>
      <c r="AJ484" s="760"/>
      <c r="AK484" s="762"/>
      <c r="AL484" s="762"/>
      <c r="AM484" s="762"/>
      <c r="AN484" s="709"/>
      <c r="AO484" s="693"/>
      <c r="AP484" s="765"/>
      <c r="AQ484" s="764"/>
      <c r="AR484" s="764"/>
      <c r="AS484" s="693"/>
      <c r="AT484" s="693"/>
      <c r="AU484" s="705"/>
      <c r="AV484" s="705"/>
      <c r="AW484" s="705"/>
      <c r="AX484" s="705"/>
    </row>
    <row r="485" spans="1:50" ht="15" customHeight="1">
      <c r="A485" s="690"/>
      <c r="B485" s="691"/>
      <c r="C485" s="749"/>
      <c r="D485" s="749"/>
      <c r="E485" s="693"/>
      <c r="F485" s="693"/>
      <c r="G485" s="782" t="s">
        <v>903</v>
      </c>
      <c r="H485" s="693"/>
      <c r="I485" s="769"/>
      <c r="J485" s="693"/>
      <c r="K485" s="696" t="s">
        <v>168</v>
      </c>
      <c r="L485" s="697" t="s">
        <v>475</v>
      </c>
      <c r="M485" s="698"/>
      <c r="N485" s="699"/>
      <c r="O485" s="700"/>
      <c r="P485" s="695"/>
      <c r="Q485" s="782" t="s">
        <v>499</v>
      </c>
      <c r="R485" s="693"/>
      <c r="S485" s="736"/>
      <c r="T485" s="736"/>
      <c r="U485" s="736"/>
      <c r="V485" s="704"/>
      <c r="W485" s="704"/>
      <c r="X485" s="705"/>
      <c r="Y485" s="704"/>
      <c r="Z485" s="704"/>
      <c r="AA485" s="704"/>
      <c r="AB485" s="736"/>
      <c r="AC485" s="736"/>
      <c r="AD485" s="736"/>
      <c r="AE485" s="736"/>
      <c r="AF485" s="757"/>
      <c r="AG485" s="759"/>
      <c r="AH485" s="760"/>
      <c r="AI485" s="761"/>
      <c r="AJ485" s="760"/>
      <c r="AK485" s="762"/>
      <c r="AL485" s="762"/>
      <c r="AM485" s="762"/>
      <c r="AN485" s="709"/>
      <c r="AO485" s="693"/>
      <c r="AP485" s="765" t="s">
        <v>904</v>
      </c>
      <c r="AQ485" s="764"/>
      <c r="AR485" s="764"/>
      <c r="AS485" s="693"/>
      <c r="AT485" s="693" t="s">
        <v>905</v>
      </c>
      <c r="AU485" s="705"/>
      <c r="AV485" s="705"/>
      <c r="AW485" s="705"/>
      <c r="AX485" s="705"/>
    </row>
    <row r="486" spans="1:50">
      <c r="A486" s="690"/>
      <c r="B486" s="691"/>
      <c r="C486" s="749"/>
      <c r="D486" s="749"/>
      <c r="E486" s="693"/>
      <c r="F486" s="693"/>
      <c r="G486" s="782"/>
      <c r="H486" s="693"/>
      <c r="I486" s="769"/>
      <c r="J486" s="693"/>
      <c r="K486" s="739" t="s">
        <v>169</v>
      </c>
      <c r="L486" s="697" t="s">
        <v>485</v>
      </c>
      <c r="M486" s="698"/>
      <c r="N486" s="699"/>
      <c r="O486" s="700"/>
      <c r="P486" s="695"/>
      <c r="Q486" s="782"/>
      <c r="R486" s="693"/>
      <c r="S486" s="740"/>
      <c r="T486" s="740"/>
      <c r="U486" s="740"/>
      <c r="V486" s="704"/>
      <c r="W486" s="704"/>
      <c r="X486" s="705"/>
      <c r="Y486" s="704"/>
      <c r="Z486" s="704"/>
      <c r="AA486" s="704"/>
      <c r="AB486" s="740"/>
      <c r="AC486" s="740"/>
      <c r="AD486" s="740"/>
      <c r="AE486" s="740"/>
      <c r="AF486" s="769"/>
      <c r="AG486" s="771"/>
      <c r="AH486" s="760"/>
      <c r="AI486" s="761"/>
      <c r="AJ486" s="760"/>
      <c r="AK486" s="762"/>
      <c r="AL486" s="762"/>
      <c r="AM486" s="762"/>
      <c r="AN486" s="709"/>
      <c r="AO486" s="693"/>
      <c r="AP486" s="765"/>
      <c r="AQ486" s="764"/>
      <c r="AR486" s="764"/>
      <c r="AS486" s="693"/>
      <c r="AT486" s="693"/>
      <c r="AU486" s="705"/>
      <c r="AV486" s="705"/>
      <c r="AW486" s="705"/>
      <c r="AX486" s="705"/>
    </row>
    <row r="487" spans="1:50">
      <c r="A487" s="690"/>
      <c r="B487" s="691"/>
      <c r="C487" s="749"/>
      <c r="D487" s="749"/>
      <c r="E487" s="693"/>
      <c r="F487" s="693"/>
      <c r="G487" s="782"/>
      <c r="H487" s="693"/>
      <c r="I487" s="769"/>
      <c r="J487" s="693"/>
      <c r="K487" s="739" t="s">
        <v>170</v>
      </c>
      <c r="L487" s="697" t="s">
        <v>485</v>
      </c>
      <c r="M487" s="698"/>
      <c r="N487" s="699"/>
      <c r="O487" s="700"/>
      <c r="P487" s="695"/>
      <c r="Q487" s="782"/>
      <c r="R487" s="693"/>
      <c r="S487" s="740"/>
      <c r="T487" s="740"/>
      <c r="U487" s="740"/>
      <c r="V487" s="704"/>
      <c r="W487" s="704"/>
      <c r="X487" s="705"/>
      <c r="Y487" s="704"/>
      <c r="Z487" s="704"/>
      <c r="AA487" s="704"/>
      <c r="AB487" s="740"/>
      <c r="AC487" s="740"/>
      <c r="AD487" s="740"/>
      <c r="AE487" s="740"/>
      <c r="AF487" s="769"/>
      <c r="AG487" s="771"/>
      <c r="AH487" s="760"/>
      <c r="AI487" s="761"/>
      <c r="AJ487" s="760"/>
      <c r="AK487" s="762"/>
      <c r="AL487" s="762"/>
      <c r="AM487" s="762"/>
      <c r="AN487" s="709"/>
      <c r="AO487" s="693"/>
      <c r="AP487" s="765"/>
      <c r="AQ487" s="764"/>
      <c r="AR487" s="764"/>
      <c r="AS487" s="693"/>
      <c r="AT487" s="693"/>
      <c r="AU487" s="705"/>
      <c r="AV487" s="705"/>
      <c r="AW487" s="705"/>
      <c r="AX487" s="705"/>
    </row>
    <row r="488" spans="1:50">
      <c r="A488" s="690"/>
      <c r="B488" s="691"/>
      <c r="C488" s="749"/>
      <c r="D488" s="749"/>
      <c r="E488" s="693"/>
      <c r="F488" s="693"/>
      <c r="G488" s="782"/>
      <c r="H488" s="693"/>
      <c r="I488" s="769"/>
      <c r="J488" s="693"/>
      <c r="K488" s="739" t="s">
        <v>171</v>
      </c>
      <c r="L488" s="697" t="s">
        <v>475</v>
      </c>
      <c r="M488" s="698"/>
      <c r="N488" s="699"/>
      <c r="O488" s="700"/>
      <c r="P488" s="695"/>
      <c r="Q488" s="782"/>
      <c r="R488" s="693"/>
      <c r="S488" s="740"/>
      <c r="T488" s="740"/>
      <c r="U488" s="740"/>
      <c r="V488" s="704"/>
      <c r="W488" s="704"/>
      <c r="X488" s="705"/>
      <c r="Y488" s="704"/>
      <c r="Z488" s="704"/>
      <c r="AA488" s="704"/>
      <c r="AB488" s="740"/>
      <c r="AC488" s="740"/>
      <c r="AD488" s="740"/>
      <c r="AE488" s="740"/>
      <c r="AF488" s="769"/>
      <c r="AG488" s="771"/>
      <c r="AH488" s="760"/>
      <c r="AI488" s="761"/>
      <c r="AJ488" s="760"/>
      <c r="AK488" s="762"/>
      <c r="AL488" s="762"/>
      <c r="AM488" s="762"/>
      <c r="AN488" s="709"/>
      <c r="AO488" s="693"/>
      <c r="AP488" s="765"/>
      <c r="AQ488" s="764"/>
      <c r="AR488" s="764"/>
      <c r="AS488" s="693"/>
      <c r="AT488" s="693"/>
      <c r="AU488" s="705"/>
      <c r="AV488" s="705"/>
      <c r="AW488" s="705"/>
      <c r="AX488" s="705"/>
    </row>
    <row r="489" spans="1:50">
      <c r="A489" s="690"/>
      <c r="B489" s="691"/>
      <c r="C489" s="749"/>
      <c r="D489" s="749"/>
      <c r="E489" s="693"/>
      <c r="F489" s="693"/>
      <c r="G489" s="782"/>
      <c r="H489" s="693"/>
      <c r="I489" s="769"/>
      <c r="J489" s="693"/>
      <c r="K489" s="739" t="s">
        <v>172</v>
      </c>
      <c r="L489" s="742" t="s">
        <v>485</v>
      </c>
      <c r="M489" s="698"/>
      <c r="N489" s="699"/>
      <c r="O489" s="700"/>
      <c r="P489" s="695"/>
      <c r="Q489" s="782"/>
      <c r="R489" s="693"/>
      <c r="S489" s="740"/>
      <c r="T489" s="740"/>
      <c r="U489" s="740"/>
      <c r="V489" s="704"/>
      <c r="W489" s="704"/>
      <c r="X489" s="705"/>
      <c r="Y489" s="704"/>
      <c r="Z489" s="704"/>
      <c r="AA489" s="704"/>
      <c r="AB489" s="740"/>
      <c r="AC489" s="740"/>
      <c r="AD489" s="740"/>
      <c r="AE489" s="740"/>
      <c r="AF489" s="769"/>
      <c r="AG489" s="771"/>
      <c r="AH489" s="760"/>
      <c r="AI489" s="761"/>
      <c r="AJ489" s="760"/>
      <c r="AK489" s="762"/>
      <c r="AL489" s="762"/>
      <c r="AM489" s="762"/>
      <c r="AN489" s="709"/>
      <c r="AO489" s="693"/>
      <c r="AP489" s="765"/>
      <c r="AQ489" s="764"/>
      <c r="AR489" s="764"/>
      <c r="AS489" s="693"/>
      <c r="AT489" s="693"/>
      <c r="AU489" s="705"/>
      <c r="AV489" s="705"/>
      <c r="AW489" s="705"/>
      <c r="AX489" s="705"/>
    </row>
    <row r="490" spans="1:50" ht="37.5" customHeight="1">
      <c r="A490" s="690"/>
      <c r="B490" s="691"/>
      <c r="C490" s="749"/>
      <c r="D490" s="749"/>
      <c r="E490" s="693"/>
      <c r="F490" s="693"/>
      <c r="G490" s="782"/>
      <c r="H490" s="693"/>
      <c r="I490" s="769"/>
      <c r="J490" s="693"/>
      <c r="K490" s="739" t="s">
        <v>173</v>
      </c>
      <c r="L490" s="697" t="s">
        <v>485</v>
      </c>
      <c r="M490" s="698"/>
      <c r="N490" s="699"/>
      <c r="O490" s="700"/>
      <c r="P490" s="695"/>
      <c r="Q490" s="782"/>
      <c r="R490" s="693"/>
      <c r="S490" s="740"/>
      <c r="T490" s="740"/>
      <c r="U490" s="740"/>
      <c r="V490" s="704"/>
      <c r="W490" s="704"/>
      <c r="X490" s="705"/>
      <c r="Y490" s="704"/>
      <c r="Z490" s="704"/>
      <c r="AA490" s="704"/>
      <c r="AB490" s="740"/>
      <c r="AC490" s="740"/>
      <c r="AD490" s="740"/>
      <c r="AE490" s="740"/>
      <c r="AF490" s="769"/>
      <c r="AG490" s="771"/>
      <c r="AH490" s="760"/>
      <c r="AI490" s="761"/>
      <c r="AJ490" s="760"/>
      <c r="AK490" s="762"/>
      <c r="AL490" s="762"/>
      <c r="AM490" s="762"/>
      <c r="AN490" s="709"/>
      <c r="AO490" s="693"/>
      <c r="AP490" s="765"/>
      <c r="AQ490" s="764"/>
      <c r="AR490" s="764"/>
      <c r="AS490" s="693"/>
      <c r="AT490" s="693"/>
      <c r="AU490" s="705"/>
      <c r="AV490" s="705"/>
      <c r="AW490" s="705"/>
      <c r="AX490" s="705"/>
    </row>
    <row r="491" spans="1:50" ht="33" customHeight="1">
      <c r="A491" s="690"/>
      <c r="B491" s="691"/>
      <c r="C491" s="749"/>
      <c r="D491" s="749"/>
      <c r="E491" s="693"/>
      <c r="F491" s="693"/>
      <c r="G491" s="782"/>
      <c r="H491" s="693"/>
      <c r="I491" s="769"/>
      <c r="J491" s="693"/>
      <c r="K491" s="739" t="s">
        <v>174</v>
      </c>
      <c r="L491" s="697" t="s">
        <v>485</v>
      </c>
      <c r="M491" s="698"/>
      <c r="N491" s="699"/>
      <c r="O491" s="700"/>
      <c r="P491" s="695"/>
      <c r="Q491" s="782"/>
      <c r="R491" s="693"/>
      <c r="S491" s="740"/>
      <c r="T491" s="740"/>
      <c r="U491" s="740"/>
      <c r="V491" s="704"/>
      <c r="W491" s="704"/>
      <c r="X491" s="705"/>
      <c r="Y491" s="704"/>
      <c r="Z491" s="704"/>
      <c r="AA491" s="704"/>
      <c r="AB491" s="740"/>
      <c r="AC491" s="740"/>
      <c r="AD491" s="740"/>
      <c r="AE491" s="740"/>
      <c r="AF491" s="769"/>
      <c r="AG491" s="771"/>
      <c r="AH491" s="760"/>
      <c r="AI491" s="761"/>
      <c r="AJ491" s="760"/>
      <c r="AK491" s="762"/>
      <c r="AL491" s="762"/>
      <c r="AM491" s="762"/>
      <c r="AN491" s="709"/>
      <c r="AO491" s="693"/>
      <c r="AP491" s="765"/>
      <c r="AQ491" s="764"/>
      <c r="AR491" s="764"/>
      <c r="AS491" s="693"/>
      <c r="AT491" s="693"/>
      <c r="AU491" s="705"/>
      <c r="AV491" s="705"/>
      <c r="AW491" s="705"/>
      <c r="AX491" s="705"/>
    </row>
    <row r="492" spans="1:50">
      <c r="A492" s="690"/>
      <c r="B492" s="691"/>
      <c r="C492" s="751"/>
      <c r="D492" s="751"/>
      <c r="E492" s="693"/>
      <c r="F492" s="693"/>
      <c r="G492" s="782"/>
      <c r="H492" s="693"/>
      <c r="I492" s="663"/>
      <c r="J492" s="693"/>
      <c r="K492" s="739" t="s">
        <v>175</v>
      </c>
      <c r="L492" s="697" t="s">
        <v>485</v>
      </c>
      <c r="M492" s="698"/>
      <c r="N492" s="699"/>
      <c r="O492" s="700"/>
      <c r="P492" s="695"/>
      <c r="Q492" s="782"/>
      <c r="R492" s="693"/>
      <c r="S492" s="672"/>
      <c r="T492" s="672"/>
      <c r="U492" s="672"/>
      <c r="V492" s="704"/>
      <c r="W492" s="704"/>
      <c r="X492" s="705"/>
      <c r="Y492" s="704"/>
      <c r="Z492" s="704"/>
      <c r="AA492" s="704"/>
      <c r="AB492" s="672"/>
      <c r="AC492" s="672"/>
      <c r="AD492" s="672"/>
      <c r="AE492" s="672"/>
      <c r="AF492" s="663"/>
      <c r="AG492" s="776"/>
      <c r="AH492" s="760"/>
      <c r="AI492" s="761"/>
      <c r="AJ492" s="760"/>
      <c r="AK492" s="762"/>
      <c r="AL492" s="762"/>
      <c r="AM492" s="762"/>
      <c r="AN492" s="709"/>
      <c r="AO492" s="693"/>
      <c r="AP492" s="765"/>
      <c r="AQ492" s="764"/>
      <c r="AR492" s="764"/>
      <c r="AS492" s="693"/>
      <c r="AT492" s="693"/>
      <c r="AU492" s="705"/>
      <c r="AV492" s="705"/>
      <c r="AW492" s="705"/>
      <c r="AX492" s="705"/>
    </row>
    <row r="493" spans="1:50" s="939" customFormat="1" ht="213" customHeight="1">
      <c r="A493" s="690">
        <v>25</v>
      </c>
      <c r="B493" s="691" t="s">
        <v>906</v>
      </c>
      <c r="C493" s="935" t="s">
        <v>907</v>
      </c>
      <c r="D493" s="935" t="s">
        <v>908</v>
      </c>
      <c r="E493" s="693" t="s">
        <v>909</v>
      </c>
      <c r="F493" s="693" t="s">
        <v>126</v>
      </c>
      <c r="G493" s="782" t="s">
        <v>910</v>
      </c>
      <c r="H493" s="693" t="s">
        <v>325</v>
      </c>
      <c r="I493" s="757" t="s">
        <v>474</v>
      </c>
      <c r="J493" s="693" t="s">
        <v>129</v>
      </c>
      <c r="K493" s="739" t="s">
        <v>130</v>
      </c>
      <c r="L493" s="742" t="s">
        <v>475</v>
      </c>
      <c r="M493" s="698">
        <v>9</v>
      </c>
      <c r="N493" s="699" t="s">
        <v>632</v>
      </c>
      <c r="O493" s="700" t="s">
        <v>633</v>
      </c>
      <c r="P493" s="695" t="s">
        <v>476</v>
      </c>
      <c r="Q493" s="735" t="s">
        <v>911</v>
      </c>
      <c r="R493" s="693" t="s">
        <v>133</v>
      </c>
      <c r="S493" s="702" t="s">
        <v>134</v>
      </c>
      <c r="T493" s="703" t="s">
        <v>135</v>
      </c>
      <c r="U493" s="702">
        <v>15</v>
      </c>
      <c r="V493" s="704">
        <v>100</v>
      </c>
      <c r="W493" s="704" t="s">
        <v>136</v>
      </c>
      <c r="X493" s="705" t="s">
        <v>136</v>
      </c>
      <c r="Y493" s="704" t="s">
        <v>136</v>
      </c>
      <c r="Z493" s="704">
        <v>100</v>
      </c>
      <c r="AA493" s="704">
        <v>100</v>
      </c>
      <c r="AB493" s="704" t="s">
        <v>49</v>
      </c>
      <c r="AC493" s="936">
        <v>0.33</v>
      </c>
      <c r="AD493" s="936">
        <v>0.33</v>
      </c>
      <c r="AE493" s="936">
        <v>0.34</v>
      </c>
      <c r="AF493" s="693" t="s">
        <v>327</v>
      </c>
      <c r="AG493" s="761" t="s">
        <v>912</v>
      </c>
      <c r="AH493" s="760" t="s">
        <v>136</v>
      </c>
      <c r="AI493" s="761" t="s">
        <v>140</v>
      </c>
      <c r="AJ493" s="760" t="s">
        <v>141</v>
      </c>
      <c r="AK493" s="762" t="s">
        <v>129</v>
      </c>
      <c r="AL493" s="762" t="s">
        <v>725</v>
      </c>
      <c r="AM493" s="762" t="s">
        <v>632</v>
      </c>
      <c r="AN493" s="709" t="s">
        <v>633</v>
      </c>
      <c r="AO493" s="693" t="s">
        <v>476</v>
      </c>
      <c r="AP493" s="937" t="s">
        <v>913</v>
      </c>
      <c r="AQ493" s="764">
        <v>44927</v>
      </c>
      <c r="AR493" s="764">
        <v>45291</v>
      </c>
      <c r="AS493" s="765" t="s">
        <v>327</v>
      </c>
      <c r="AT493" s="938" t="s">
        <v>914</v>
      </c>
      <c r="AU493" s="705"/>
      <c r="AV493" s="705"/>
      <c r="AW493" s="705"/>
      <c r="AX493" s="705"/>
    </row>
    <row r="494" spans="1:50">
      <c r="A494" s="690"/>
      <c r="B494" s="691"/>
      <c r="C494" s="940"/>
      <c r="D494" s="940"/>
      <c r="E494" s="693"/>
      <c r="F494" s="693"/>
      <c r="G494" s="782"/>
      <c r="H494" s="693"/>
      <c r="I494" s="769"/>
      <c r="J494" s="693"/>
      <c r="K494" s="696" t="s">
        <v>145</v>
      </c>
      <c r="L494" s="697" t="s">
        <v>475</v>
      </c>
      <c r="M494" s="698"/>
      <c r="N494" s="699"/>
      <c r="O494" s="700"/>
      <c r="P494" s="695"/>
      <c r="Q494" s="735"/>
      <c r="R494" s="693"/>
      <c r="S494" s="702" t="s">
        <v>146</v>
      </c>
      <c r="T494" s="703" t="s">
        <v>147</v>
      </c>
      <c r="U494" s="702">
        <v>15</v>
      </c>
      <c r="V494" s="704"/>
      <c r="W494" s="704"/>
      <c r="X494" s="705"/>
      <c r="Y494" s="704"/>
      <c r="Z494" s="704"/>
      <c r="AA494" s="704"/>
      <c r="AB494" s="704"/>
      <c r="AC494" s="704"/>
      <c r="AD494" s="704"/>
      <c r="AE494" s="704"/>
      <c r="AF494" s="693"/>
      <c r="AG494" s="761"/>
      <c r="AH494" s="760"/>
      <c r="AI494" s="761"/>
      <c r="AJ494" s="760"/>
      <c r="AK494" s="762"/>
      <c r="AL494" s="762"/>
      <c r="AM494" s="762"/>
      <c r="AN494" s="709"/>
      <c r="AO494" s="693"/>
      <c r="AP494" s="941"/>
      <c r="AQ494" s="764"/>
      <c r="AR494" s="764"/>
      <c r="AS494" s="765"/>
      <c r="AT494" s="942"/>
      <c r="AU494" s="705"/>
      <c r="AV494" s="705"/>
      <c r="AW494" s="705"/>
      <c r="AX494" s="705"/>
    </row>
    <row r="495" spans="1:50">
      <c r="A495" s="690"/>
      <c r="B495" s="691"/>
      <c r="C495" s="940"/>
      <c r="D495" s="940"/>
      <c r="E495" s="693"/>
      <c r="F495" s="693"/>
      <c r="G495" s="782"/>
      <c r="H495" s="693"/>
      <c r="I495" s="769"/>
      <c r="J495" s="693"/>
      <c r="K495" s="696" t="s">
        <v>148</v>
      </c>
      <c r="L495" s="697" t="s">
        <v>475</v>
      </c>
      <c r="M495" s="698"/>
      <c r="N495" s="699"/>
      <c r="O495" s="700"/>
      <c r="P495" s="695"/>
      <c r="Q495" s="735"/>
      <c r="R495" s="693"/>
      <c r="S495" s="702" t="s">
        <v>149</v>
      </c>
      <c r="T495" s="703" t="s">
        <v>150</v>
      </c>
      <c r="U495" s="702">
        <v>15</v>
      </c>
      <c r="V495" s="704"/>
      <c r="W495" s="704"/>
      <c r="X495" s="705"/>
      <c r="Y495" s="704"/>
      <c r="Z495" s="704"/>
      <c r="AA495" s="704"/>
      <c r="AB495" s="704"/>
      <c r="AC495" s="704"/>
      <c r="AD495" s="704"/>
      <c r="AE495" s="704"/>
      <c r="AF495" s="693"/>
      <c r="AG495" s="761"/>
      <c r="AH495" s="760"/>
      <c r="AI495" s="761"/>
      <c r="AJ495" s="760"/>
      <c r="AK495" s="762"/>
      <c r="AL495" s="762"/>
      <c r="AM495" s="762"/>
      <c r="AN495" s="709"/>
      <c r="AO495" s="693"/>
      <c r="AP495" s="941"/>
      <c r="AQ495" s="764"/>
      <c r="AR495" s="764"/>
      <c r="AS495" s="765"/>
      <c r="AT495" s="942"/>
      <c r="AU495" s="705"/>
      <c r="AV495" s="705"/>
      <c r="AW495" s="705"/>
      <c r="AX495" s="705"/>
    </row>
    <row r="496" spans="1:50">
      <c r="A496" s="690"/>
      <c r="B496" s="691"/>
      <c r="C496" s="940"/>
      <c r="D496" s="940"/>
      <c r="E496" s="693"/>
      <c r="F496" s="693"/>
      <c r="G496" s="782"/>
      <c r="H496" s="693"/>
      <c r="I496" s="769"/>
      <c r="J496" s="693"/>
      <c r="K496" s="696" t="s">
        <v>151</v>
      </c>
      <c r="L496" s="697" t="s">
        <v>485</v>
      </c>
      <c r="M496" s="698"/>
      <c r="N496" s="699"/>
      <c r="O496" s="700"/>
      <c r="P496" s="695"/>
      <c r="Q496" s="735"/>
      <c r="R496" s="693"/>
      <c r="S496" s="702" t="s">
        <v>153</v>
      </c>
      <c r="T496" s="703" t="s">
        <v>154</v>
      </c>
      <c r="U496" s="702">
        <v>15</v>
      </c>
      <c r="V496" s="704"/>
      <c r="W496" s="704"/>
      <c r="X496" s="705"/>
      <c r="Y496" s="704"/>
      <c r="Z496" s="704"/>
      <c r="AA496" s="704"/>
      <c r="AB496" s="704"/>
      <c r="AC496" s="704"/>
      <c r="AD496" s="704"/>
      <c r="AE496" s="704"/>
      <c r="AF496" s="693"/>
      <c r="AG496" s="761"/>
      <c r="AH496" s="760"/>
      <c r="AI496" s="761"/>
      <c r="AJ496" s="760"/>
      <c r="AK496" s="762"/>
      <c r="AL496" s="762"/>
      <c r="AM496" s="762"/>
      <c r="AN496" s="709"/>
      <c r="AO496" s="693"/>
      <c r="AP496" s="941"/>
      <c r="AQ496" s="764"/>
      <c r="AR496" s="764"/>
      <c r="AS496" s="765"/>
      <c r="AT496" s="942"/>
      <c r="AU496" s="705"/>
      <c r="AV496" s="705"/>
      <c r="AW496" s="705"/>
      <c r="AX496" s="705"/>
    </row>
    <row r="497" spans="1:63">
      <c r="A497" s="690"/>
      <c r="B497" s="691"/>
      <c r="C497" s="940"/>
      <c r="D497" s="940"/>
      <c r="E497" s="693"/>
      <c r="F497" s="693"/>
      <c r="G497" s="782"/>
      <c r="H497" s="693"/>
      <c r="I497" s="769"/>
      <c r="J497" s="693"/>
      <c r="K497" s="696" t="s">
        <v>155</v>
      </c>
      <c r="L497" s="697" t="s">
        <v>475</v>
      </c>
      <c r="M497" s="698"/>
      <c r="N497" s="699"/>
      <c r="O497" s="700"/>
      <c r="P497" s="695"/>
      <c r="Q497" s="735"/>
      <c r="R497" s="693"/>
      <c r="S497" s="702" t="s">
        <v>156</v>
      </c>
      <c r="T497" s="703" t="s">
        <v>157</v>
      </c>
      <c r="U497" s="702">
        <v>15</v>
      </c>
      <c r="V497" s="704"/>
      <c r="W497" s="704"/>
      <c r="X497" s="705"/>
      <c r="Y497" s="704"/>
      <c r="Z497" s="704"/>
      <c r="AA497" s="704"/>
      <c r="AB497" s="704"/>
      <c r="AC497" s="704"/>
      <c r="AD497" s="704"/>
      <c r="AE497" s="704"/>
      <c r="AF497" s="693"/>
      <c r="AG497" s="761"/>
      <c r="AH497" s="760"/>
      <c r="AI497" s="761"/>
      <c r="AJ497" s="760"/>
      <c r="AK497" s="762"/>
      <c r="AL497" s="762"/>
      <c r="AM497" s="762"/>
      <c r="AN497" s="709"/>
      <c r="AO497" s="693"/>
      <c r="AP497" s="941"/>
      <c r="AQ497" s="764"/>
      <c r="AR497" s="764"/>
      <c r="AS497" s="765"/>
      <c r="AT497" s="942"/>
      <c r="AU497" s="705"/>
      <c r="AV497" s="705"/>
      <c r="AW497" s="705"/>
      <c r="AX497" s="705"/>
    </row>
    <row r="498" spans="1:63">
      <c r="A498" s="690"/>
      <c r="B498" s="691"/>
      <c r="C498" s="940"/>
      <c r="D498" s="940"/>
      <c r="E498" s="693"/>
      <c r="F498" s="693"/>
      <c r="G498" s="782"/>
      <c r="H498" s="693"/>
      <c r="I498" s="769"/>
      <c r="J498" s="693"/>
      <c r="K498" s="696" t="s">
        <v>158</v>
      </c>
      <c r="L498" s="697" t="s">
        <v>485</v>
      </c>
      <c r="M498" s="698"/>
      <c r="N498" s="699"/>
      <c r="O498" s="700"/>
      <c r="P498" s="695"/>
      <c r="Q498" s="735"/>
      <c r="R498" s="693"/>
      <c r="S498" s="702" t="s">
        <v>159</v>
      </c>
      <c r="T498" s="703" t="s">
        <v>160</v>
      </c>
      <c r="U498" s="702">
        <v>15</v>
      </c>
      <c r="V498" s="704"/>
      <c r="W498" s="704"/>
      <c r="X498" s="705"/>
      <c r="Y498" s="704"/>
      <c r="Z498" s="704"/>
      <c r="AA498" s="704"/>
      <c r="AB498" s="704"/>
      <c r="AC498" s="704"/>
      <c r="AD498" s="704"/>
      <c r="AE498" s="704"/>
      <c r="AF498" s="693"/>
      <c r="AG498" s="761"/>
      <c r="AH498" s="760"/>
      <c r="AI498" s="761"/>
      <c r="AJ498" s="760"/>
      <c r="AK498" s="762"/>
      <c r="AL498" s="762"/>
      <c r="AM498" s="762"/>
      <c r="AN498" s="709"/>
      <c r="AO498" s="693"/>
      <c r="AP498" s="941"/>
      <c r="AQ498" s="764"/>
      <c r="AR498" s="764"/>
      <c r="AS498" s="765"/>
      <c r="AT498" s="942"/>
      <c r="AU498" s="705"/>
      <c r="AV498" s="705"/>
      <c r="AW498" s="705"/>
      <c r="AX498" s="705"/>
    </row>
    <row r="499" spans="1:63">
      <c r="A499" s="690"/>
      <c r="B499" s="691"/>
      <c r="C499" s="940"/>
      <c r="D499" s="940"/>
      <c r="E499" s="693"/>
      <c r="F499" s="693"/>
      <c r="G499" s="782"/>
      <c r="H499" s="693"/>
      <c r="I499" s="769"/>
      <c r="J499" s="693"/>
      <c r="K499" s="696" t="s">
        <v>161</v>
      </c>
      <c r="L499" s="697" t="s">
        <v>475</v>
      </c>
      <c r="M499" s="698"/>
      <c r="N499" s="699"/>
      <c r="O499" s="700"/>
      <c r="P499" s="695"/>
      <c r="Q499" s="735"/>
      <c r="R499" s="693"/>
      <c r="S499" s="702" t="s">
        <v>162</v>
      </c>
      <c r="T499" s="703" t="s">
        <v>163</v>
      </c>
      <c r="U499" s="702">
        <v>10</v>
      </c>
      <c r="V499" s="704"/>
      <c r="W499" s="704"/>
      <c r="X499" s="705"/>
      <c r="Y499" s="704"/>
      <c r="Z499" s="704"/>
      <c r="AA499" s="704"/>
      <c r="AB499" s="704"/>
      <c r="AC499" s="704"/>
      <c r="AD499" s="704"/>
      <c r="AE499" s="704"/>
      <c r="AF499" s="693"/>
      <c r="AG499" s="761"/>
      <c r="AH499" s="760"/>
      <c r="AI499" s="761"/>
      <c r="AJ499" s="760"/>
      <c r="AK499" s="762"/>
      <c r="AL499" s="762"/>
      <c r="AM499" s="762"/>
      <c r="AN499" s="709"/>
      <c r="AO499" s="693"/>
      <c r="AP499" s="772" t="s">
        <v>915</v>
      </c>
      <c r="AQ499" s="764"/>
      <c r="AR499" s="764"/>
      <c r="AS499" s="765"/>
      <c r="AT499" s="942"/>
      <c r="AU499" s="705"/>
      <c r="AV499" s="705"/>
      <c r="AW499" s="705"/>
      <c r="AX499" s="705"/>
    </row>
    <row r="500" spans="1:63" ht="30.75">
      <c r="A500" s="690"/>
      <c r="B500" s="691"/>
      <c r="C500" s="940"/>
      <c r="D500" s="940"/>
      <c r="E500" s="693"/>
      <c r="F500" s="693"/>
      <c r="G500" s="782"/>
      <c r="H500" s="693"/>
      <c r="I500" s="769"/>
      <c r="J500" s="693"/>
      <c r="K500" s="696" t="s">
        <v>164</v>
      </c>
      <c r="L500" s="697" t="s">
        <v>485</v>
      </c>
      <c r="M500" s="698"/>
      <c r="N500" s="699"/>
      <c r="O500" s="700"/>
      <c r="P500" s="695"/>
      <c r="Q500" s="735"/>
      <c r="R500" s="693"/>
      <c r="S500" s="704"/>
      <c r="T500" s="705"/>
      <c r="U500" s="704"/>
      <c r="V500" s="704"/>
      <c r="W500" s="704"/>
      <c r="X500" s="705"/>
      <c r="Y500" s="704"/>
      <c r="Z500" s="704"/>
      <c r="AA500" s="704"/>
      <c r="AB500" s="704"/>
      <c r="AC500" s="704"/>
      <c r="AD500" s="704"/>
      <c r="AE500" s="704"/>
      <c r="AF500" s="693"/>
      <c r="AG500" s="761"/>
      <c r="AH500" s="760"/>
      <c r="AI500" s="761"/>
      <c r="AJ500" s="760"/>
      <c r="AK500" s="762"/>
      <c r="AL500" s="762"/>
      <c r="AM500" s="762"/>
      <c r="AN500" s="709"/>
      <c r="AO500" s="693"/>
      <c r="AP500" s="943"/>
      <c r="AQ500" s="764"/>
      <c r="AR500" s="764"/>
      <c r="AS500" s="765"/>
      <c r="AT500" s="942"/>
      <c r="AU500" s="705"/>
      <c r="AV500" s="705"/>
      <c r="AW500" s="705"/>
      <c r="AX500" s="705"/>
    </row>
    <row r="501" spans="1:63">
      <c r="A501" s="690"/>
      <c r="B501" s="691"/>
      <c r="C501" s="944"/>
      <c r="D501" s="944"/>
      <c r="E501" s="693"/>
      <c r="F501" s="693"/>
      <c r="G501" s="782"/>
      <c r="H501" s="693"/>
      <c r="I501" s="769"/>
      <c r="J501" s="693"/>
      <c r="K501" s="696" t="s">
        <v>165</v>
      </c>
      <c r="L501" s="697" t="s">
        <v>485</v>
      </c>
      <c r="M501" s="698"/>
      <c r="N501" s="699"/>
      <c r="O501" s="700"/>
      <c r="P501" s="695"/>
      <c r="Q501" s="735"/>
      <c r="R501" s="693"/>
      <c r="S501" s="704"/>
      <c r="T501" s="705"/>
      <c r="U501" s="704"/>
      <c r="V501" s="704"/>
      <c r="W501" s="704"/>
      <c r="X501" s="705"/>
      <c r="Y501" s="704"/>
      <c r="Z501" s="704"/>
      <c r="AA501" s="704"/>
      <c r="AB501" s="704"/>
      <c r="AC501" s="704"/>
      <c r="AD501" s="704"/>
      <c r="AE501" s="704"/>
      <c r="AF501" s="693"/>
      <c r="AG501" s="761"/>
      <c r="AH501" s="760"/>
      <c r="AI501" s="761"/>
      <c r="AJ501" s="760"/>
      <c r="AK501" s="762"/>
      <c r="AL501" s="762"/>
      <c r="AM501" s="762"/>
      <c r="AN501" s="709"/>
      <c r="AO501" s="693"/>
      <c r="AP501" s="943"/>
      <c r="AQ501" s="764"/>
      <c r="AR501" s="764"/>
      <c r="AS501" s="765"/>
      <c r="AT501" s="942"/>
      <c r="AU501" s="705"/>
      <c r="AV501" s="705"/>
      <c r="AW501" s="705"/>
      <c r="AX501" s="705"/>
    </row>
    <row r="502" spans="1:63" ht="15" customHeight="1">
      <c r="A502" s="690"/>
      <c r="B502" s="691"/>
      <c r="C502" s="940" t="s">
        <v>916</v>
      </c>
      <c r="D502" s="940" t="s">
        <v>917</v>
      </c>
      <c r="E502" s="693"/>
      <c r="F502" s="693"/>
      <c r="G502" s="782"/>
      <c r="H502" s="693"/>
      <c r="I502" s="769"/>
      <c r="J502" s="693"/>
      <c r="K502" s="696" t="s">
        <v>166</v>
      </c>
      <c r="L502" s="697" t="s">
        <v>475</v>
      </c>
      <c r="M502" s="698"/>
      <c r="N502" s="699"/>
      <c r="O502" s="700"/>
      <c r="P502" s="695"/>
      <c r="Q502" s="735"/>
      <c r="R502" s="693"/>
      <c r="S502" s="704"/>
      <c r="T502" s="705"/>
      <c r="U502" s="704"/>
      <c r="V502" s="704"/>
      <c r="W502" s="704"/>
      <c r="X502" s="705"/>
      <c r="Y502" s="704"/>
      <c r="Z502" s="704"/>
      <c r="AA502" s="704"/>
      <c r="AB502" s="704"/>
      <c r="AC502" s="704"/>
      <c r="AD502" s="704"/>
      <c r="AE502" s="704"/>
      <c r="AF502" s="693"/>
      <c r="AG502" s="761"/>
      <c r="AH502" s="760"/>
      <c r="AI502" s="761"/>
      <c r="AJ502" s="760"/>
      <c r="AK502" s="762"/>
      <c r="AL502" s="762"/>
      <c r="AM502" s="762"/>
      <c r="AN502" s="709"/>
      <c r="AO502" s="693"/>
      <c r="AP502" s="943"/>
      <c r="AQ502" s="764"/>
      <c r="AR502" s="764"/>
      <c r="AS502" s="765"/>
      <c r="AT502" s="942"/>
      <c r="AU502" s="705"/>
      <c r="AV502" s="705"/>
      <c r="AW502" s="705"/>
      <c r="AX502" s="705"/>
    </row>
    <row r="503" spans="1:63">
      <c r="A503" s="690"/>
      <c r="B503" s="691"/>
      <c r="C503" s="940"/>
      <c r="D503" s="940"/>
      <c r="E503" s="693"/>
      <c r="F503" s="693"/>
      <c r="G503" s="782"/>
      <c r="H503" s="693"/>
      <c r="I503" s="769"/>
      <c r="J503" s="693"/>
      <c r="K503" s="696" t="s">
        <v>167</v>
      </c>
      <c r="L503" s="697" t="s">
        <v>485</v>
      </c>
      <c r="M503" s="698"/>
      <c r="N503" s="699"/>
      <c r="O503" s="700"/>
      <c r="P503" s="695"/>
      <c r="Q503" s="735"/>
      <c r="R503" s="693"/>
      <c r="S503" s="704"/>
      <c r="T503" s="705"/>
      <c r="U503" s="704"/>
      <c r="V503" s="704"/>
      <c r="W503" s="704"/>
      <c r="X503" s="705"/>
      <c r="Y503" s="704"/>
      <c r="Z503" s="704"/>
      <c r="AA503" s="704"/>
      <c r="AB503" s="704"/>
      <c r="AC503" s="704"/>
      <c r="AD503" s="704"/>
      <c r="AE503" s="704"/>
      <c r="AF503" s="693"/>
      <c r="AG503" s="761"/>
      <c r="AH503" s="760"/>
      <c r="AI503" s="761"/>
      <c r="AJ503" s="760"/>
      <c r="AK503" s="762"/>
      <c r="AL503" s="762"/>
      <c r="AM503" s="762"/>
      <c r="AN503" s="709"/>
      <c r="AO503" s="693"/>
      <c r="AP503" s="943"/>
      <c r="AQ503" s="764"/>
      <c r="AR503" s="764"/>
      <c r="AS503" s="765"/>
      <c r="AT503" s="945"/>
      <c r="AU503" s="705"/>
      <c r="AV503" s="705"/>
      <c r="AW503" s="705"/>
      <c r="AX503" s="705"/>
    </row>
    <row r="504" spans="1:63" ht="15" customHeight="1">
      <c r="A504" s="690"/>
      <c r="B504" s="691"/>
      <c r="C504" s="940"/>
      <c r="D504" s="940"/>
      <c r="E504" s="693"/>
      <c r="F504" s="693"/>
      <c r="G504" s="735" t="s">
        <v>903</v>
      </c>
      <c r="H504" s="693"/>
      <c r="I504" s="769"/>
      <c r="J504" s="693"/>
      <c r="K504" s="696" t="s">
        <v>168</v>
      </c>
      <c r="L504" s="697" t="s">
        <v>475</v>
      </c>
      <c r="M504" s="698"/>
      <c r="N504" s="699"/>
      <c r="O504" s="700"/>
      <c r="P504" s="695"/>
      <c r="Q504" s="735" t="s">
        <v>499</v>
      </c>
      <c r="R504" s="693"/>
      <c r="S504" s="736"/>
      <c r="T504" s="736"/>
      <c r="U504" s="736"/>
      <c r="V504" s="704"/>
      <c r="W504" s="704"/>
      <c r="X504" s="705"/>
      <c r="Y504" s="704"/>
      <c r="Z504" s="704"/>
      <c r="AA504" s="704"/>
      <c r="AB504" s="736"/>
      <c r="AC504" s="736"/>
      <c r="AD504" s="736"/>
      <c r="AE504" s="736"/>
      <c r="AF504" s="693"/>
      <c r="AG504" s="761"/>
      <c r="AH504" s="760"/>
      <c r="AI504" s="761"/>
      <c r="AJ504" s="760"/>
      <c r="AK504" s="762"/>
      <c r="AL504" s="762"/>
      <c r="AM504" s="762"/>
      <c r="AN504" s="709"/>
      <c r="AO504" s="693"/>
      <c r="AP504" s="943"/>
      <c r="AQ504" s="764"/>
      <c r="AR504" s="764"/>
      <c r="AS504" s="765"/>
      <c r="AT504" s="766" t="s">
        <v>918</v>
      </c>
      <c r="AU504" s="705"/>
      <c r="AV504" s="705"/>
      <c r="AW504" s="705"/>
      <c r="AX504" s="705"/>
    </row>
    <row r="505" spans="1:63">
      <c r="A505" s="690"/>
      <c r="B505" s="691"/>
      <c r="C505" s="940"/>
      <c r="D505" s="940"/>
      <c r="E505" s="693"/>
      <c r="F505" s="693"/>
      <c r="G505" s="735"/>
      <c r="H505" s="693"/>
      <c r="I505" s="769"/>
      <c r="J505" s="693"/>
      <c r="K505" s="739" t="s">
        <v>169</v>
      </c>
      <c r="L505" s="697" t="s">
        <v>485</v>
      </c>
      <c r="M505" s="698"/>
      <c r="N505" s="699"/>
      <c r="O505" s="700"/>
      <c r="P505" s="695"/>
      <c r="Q505" s="735"/>
      <c r="R505" s="693"/>
      <c r="S505" s="740"/>
      <c r="T505" s="740"/>
      <c r="U505" s="740"/>
      <c r="V505" s="704"/>
      <c r="W505" s="704"/>
      <c r="X505" s="705"/>
      <c r="Y505" s="704"/>
      <c r="Z505" s="704"/>
      <c r="AA505" s="704"/>
      <c r="AB505" s="740"/>
      <c r="AC505" s="740"/>
      <c r="AD505" s="740"/>
      <c r="AE505" s="740"/>
      <c r="AF505" s="693"/>
      <c r="AG505" s="761"/>
      <c r="AH505" s="760"/>
      <c r="AI505" s="761"/>
      <c r="AJ505" s="760"/>
      <c r="AK505" s="762"/>
      <c r="AL505" s="762"/>
      <c r="AM505" s="762"/>
      <c r="AN505" s="709"/>
      <c r="AO505" s="693"/>
      <c r="AP505" s="943"/>
      <c r="AQ505" s="764"/>
      <c r="AR505" s="764"/>
      <c r="AS505" s="765"/>
      <c r="AT505" s="766"/>
      <c r="AU505" s="705"/>
      <c r="AV505" s="705"/>
      <c r="AW505" s="705"/>
      <c r="AX505" s="705"/>
    </row>
    <row r="506" spans="1:63">
      <c r="A506" s="690"/>
      <c r="B506" s="691"/>
      <c r="C506" s="940"/>
      <c r="D506" s="940"/>
      <c r="E506" s="693"/>
      <c r="F506" s="693"/>
      <c r="G506" s="735"/>
      <c r="H506" s="693"/>
      <c r="I506" s="769"/>
      <c r="J506" s="693"/>
      <c r="K506" s="739" t="s">
        <v>170</v>
      </c>
      <c r="L506" s="697" t="s">
        <v>475</v>
      </c>
      <c r="M506" s="698"/>
      <c r="N506" s="699"/>
      <c r="O506" s="700"/>
      <c r="P506" s="695"/>
      <c r="Q506" s="735"/>
      <c r="R506" s="693"/>
      <c r="S506" s="740"/>
      <c r="T506" s="740"/>
      <c r="U506" s="740"/>
      <c r="V506" s="704"/>
      <c r="W506" s="704"/>
      <c r="X506" s="705"/>
      <c r="Y506" s="704"/>
      <c r="Z506" s="704"/>
      <c r="AA506" s="704"/>
      <c r="AB506" s="740"/>
      <c r="AC506" s="740"/>
      <c r="AD506" s="740"/>
      <c r="AE506" s="740"/>
      <c r="AF506" s="693"/>
      <c r="AG506" s="761"/>
      <c r="AH506" s="760"/>
      <c r="AI506" s="761"/>
      <c r="AJ506" s="760"/>
      <c r="AK506" s="762"/>
      <c r="AL506" s="762"/>
      <c r="AM506" s="762"/>
      <c r="AN506" s="709"/>
      <c r="AO506" s="693"/>
      <c r="AP506" s="943"/>
      <c r="AQ506" s="764"/>
      <c r="AR506" s="764"/>
      <c r="AS506" s="765"/>
      <c r="AT506" s="766"/>
      <c r="AU506" s="705"/>
      <c r="AV506" s="705"/>
      <c r="AW506" s="705"/>
      <c r="AX506" s="705"/>
    </row>
    <row r="507" spans="1:63">
      <c r="A507" s="690"/>
      <c r="B507" s="691"/>
      <c r="C507" s="940"/>
      <c r="D507" s="940"/>
      <c r="E507" s="693"/>
      <c r="F507" s="693"/>
      <c r="G507" s="735"/>
      <c r="H507" s="693"/>
      <c r="I507" s="769"/>
      <c r="J507" s="693"/>
      <c r="K507" s="739" t="s">
        <v>171</v>
      </c>
      <c r="L507" s="697" t="s">
        <v>475</v>
      </c>
      <c r="M507" s="698"/>
      <c r="N507" s="699"/>
      <c r="O507" s="700"/>
      <c r="P507" s="695"/>
      <c r="Q507" s="735"/>
      <c r="R507" s="693"/>
      <c r="S507" s="740"/>
      <c r="T507" s="740"/>
      <c r="U507" s="740"/>
      <c r="V507" s="704"/>
      <c r="W507" s="704"/>
      <c r="X507" s="705"/>
      <c r="Y507" s="704"/>
      <c r="Z507" s="704"/>
      <c r="AA507" s="704"/>
      <c r="AB507" s="740"/>
      <c r="AC507" s="740"/>
      <c r="AD507" s="740"/>
      <c r="AE507" s="740"/>
      <c r="AF507" s="693"/>
      <c r="AG507" s="761"/>
      <c r="AH507" s="760"/>
      <c r="AI507" s="761"/>
      <c r="AJ507" s="760"/>
      <c r="AK507" s="762"/>
      <c r="AL507" s="762"/>
      <c r="AM507" s="762"/>
      <c r="AN507" s="709"/>
      <c r="AO507" s="693"/>
      <c r="AP507" s="943"/>
      <c r="AQ507" s="764"/>
      <c r="AR507" s="764"/>
      <c r="AS507" s="765"/>
      <c r="AT507" s="766"/>
      <c r="AU507" s="705"/>
      <c r="AV507" s="705"/>
      <c r="AW507" s="705"/>
      <c r="AX507" s="705"/>
    </row>
    <row r="508" spans="1:63">
      <c r="A508" s="690"/>
      <c r="B508" s="691"/>
      <c r="C508" s="940"/>
      <c r="D508" s="940"/>
      <c r="E508" s="693"/>
      <c r="F508" s="693"/>
      <c r="G508" s="735"/>
      <c r="H508" s="693"/>
      <c r="I508" s="769"/>
      <c r="J508" s="693"/>
      <c r="K508" s="739" t="s">
        <v>172</v>
      </c>
      <c r="L508" s="742" t="s">
        <v>485</v>
      </c>
      <c r="M508" s="698"/>
      <c r="N508" s="699"/>
      <c r="O508" s="700"/>
      <c r="P508" s="695"/>
      <c r="Q508" s="735"/>
      <c r="R508" s="693"/>
      <c r="S508" s="740"/>
      <c r="T508" s="740"/>
      <c r="U508" s="740"/>
      <c r="V508" s="704"/>
      <c r="W508" s="704"/>
      <c r="X508" s="705"/>
      <c r="Y508" s="704"/>
      <c r="Z508" s="704"/>
      <c r="AA508" s="704"/>
      <c r="AB508" s="740"/>
      <c r="AC508" s="740"/>
      <c r="AD508" s="740"/>
      <c r="AE508" s="740"/>
      <c r="AF508" s="693"/>
      <c r="AG508" s="761"/>
      <c r="AH508" s="760"/>
      <c r="AI508" s="761"/>
      <c r="AJ508" s="760"/>
      <c r="AK508" s="762"/>
      <c r="AL508" s="762"/>
      <c r="AM508" s="762"/>
      <c r="AN508" s="709"/>
      <c r="AO508" s="693"/>
      <c r="AP508" s="943"/>
      <c r="AQ508" s="764"/>
      <c r="AR508" s="764"/>
      <c r="AS508" s="765"/>
      <c r="AT508" s="766"/>
      <c r="AU508" s="705"/>
      <c r="AV508" s="705"/>
      <c r="AW508" s="705"/>
      <c r="AX508" s="705"/>
    </row>
    <row r="509" spans="1:63">
      <c r="A509" s="690"/>
      <c r="B509" s="691"/>
      <c r="C509" s="940"/>
      <c r="D509" s="940"/>
      <c r="E509" s="693"/>
      <c r="F509" s="693"/>
      <c r="G509" s="735"/>
      <c r="H509" s="693"/>
      <c r="I509" s="769"/>
      <c r="J509" s="693"/>
      <c r="K509" s="739" t="s">
        <v>173</v>
      </c>
      <c r="L509" s="697" t="s">
        <v>485</v>
      </c>
      <c r="M509" s="698"/>
      <c r="N509" s="699"/>
      <c r="O509" s="700"/>
      <c r="P509" s="695"/>
      <c r="Q509" s="735"/>
      <c r="R509" s="693"/>
      <c r="S509" s="740"/>
      <c r="T509" s="740"/>
      <c r="U509" s="740"/>
      <c r="V509" s="704"/>
      <c r="W509" s="704"/>
      <c r="X509" s="705"/>
      <c r="Y509" s="704"/>
      <c r="Z509" s="704"/>
      <c r="AA509" s="704"/>
      <c r="AB509" s="740"/>
      <c r="AC509" s="740"/>
      <c r="AD509" s="740"/>
      <c r="AE509" s="740"/>
      <c r="AF509" s="693"/>
      <c r="AG509" s="761"/>
      <c r="AH509" s="760"/>
      <c r="AI509" s="761"/>
      <c r="AJ509" s="760"/>
      <c r="AK509" s="762"/>
      <c r="AL509" s="762"/>
      <c r="AM509" s="762"/>
      <c r="AN509" s="709"/>
      <c r="AO509" s="693"/>
      <c r="AP509" s="943"/>
      <c r="AQ509" s="764"/>
      <c r="AR509" s="764"/>
      <c r="AS509" s="765"/>
      <c r="AT509" s="766"/>
      <c r="AU509" s="705"/>
      <c r="AV509" s="705"/>
      <c r="AW509" s="705"/>
      <c r="AX509" s="705"/>
    </row>
    <row r="510" spans="1:63">
      <c r="A510" s="690"/>
      <c r="B510" s="691"/>
      <c r="C510" s="940"/>
      <c r="D510" s="940"/>
      <c r="E510" s="693"/>
      <c r="F510" s="693"/>
      <c r="G510" s="735"/>
      <c r="H510" s="693"/>
      <c r="I510" s="769"/>
      <c r="J510" s="693"/>
      <c r="K510" s="739" t="s">
        <v>174</v>
      </c>
      <c r="L510" s="697" t="s">
        <v>485</v>
      </c>
      <c r="M510" s="698"/>
      <c r="N510" s="699"/>
      <c r="O510" s="700"/>
      <c r="P510" s="695"/>
      <c r="Q510" s="735"/>
      <c r="R510" s="693"/>
      <c r="S510" s="740"/>
      <c r="T510" s="740"/>
      <c r="U510" s="740"/>
      <c r="V510" s="704"/>
      <c r="W510" s="704"/>
      <c r="X510" s="705"/>
      <c r="Y510" s="704"/>
      <c r="Z510" s="704"/>
      <c r="AA510" s="704"/>
      <c r="AB510" s="740"/>
      <c r="AC510" s="740"/>
      <c r="AD510" s="740"/>
      <c r="AE510" s="740"/>
      <c r="AF510" s="693"/>
      <c r="AG510" s="761"/>
      <c r="AH510" s="760"/>
      <c r="AI510" s="761"/>
      <c r="AJ510" s="760"/>
      <c r="AK510" s="762"/>
      <c r="AL510" s="762"/>
      <c r="AM510" s="762"/>
      <c r="AN510" s="709"/>
      <c r="AO510" s="693"/>
      <c r="AP510" s="943"/>
      <c r="AQ510" s="764"/>
      <c r="AR510" s="764"/>
      <c r="AS510" s="765"/>
      <c r="AT510" s="766"/>
      <c r="AU510" s="705"/>
      <c r="AV510" s="705"/>
      <c r="AW510" s="705"/>
      <c r="AX510" s="705"/>
    </row>
    <row r="511" spans="1:63" ht="117" customHeight="1">
      <c r="A511" s="690"/>
      <c r="B511" s="691"/>
      <c r="C511" s="946"/>
      <c r="D511" s="946"/>
      <c r="E511" s="693"/>
      <c r="F511" s="693"/>
      <c r="G511" s="735"/>
      <c r="H511" s="693"/>
      <c r="I511" s="663"/>
      <c r="J511" s="693"/>
      <c r="K511" s="739" t="s">
        <v>175</v>
      </c>
      <c r="L511" s="697" t="s">
        <v>485</v>
      </c>
      <c r="M511" s="698"/>
      <c r="N511" s="699"/>
      <c r="O511" s="700"/>
      <c r="P511" s="695"/>
      <c r="Q511" s="735"/>
      <c r="R511" s="693"/>
      <c r="S511" s="672"/>
      <c r="T511" s="672"/>
      <c r="U511" s="672"/>
      <c r="V511" s="704"/>
      <c r="W511" s="704"/>
      <c r="X511" s="705"/>
      <c r="Y511" s="704"/>
      <c r="Z511" s="704"/>
      <c r="AA511" s="704"/>
      <c r="AB511" s="672"/>
      <c r="AC511" s="672"/>
      <c r="AD511" s="672"/>
      <c r="AE511" s="672"/>
      <c r="AF511" s="693"/>
      <c r="AG511" s="761"/>
      <c r="AH511" s="760"/>
      <c r="AI511" s="761"/>
      <c r="AJ511" s="760"/>
      <c r="AK511" s="762"/>
      <c r="AL511" s="762"/>
      <c r="AM511" s="762"/>
      <c r="AN511" s="709"/>
      <c r="AO511" s="693"/>
      <c r="AP511" s="947"/>
      <c r="AQ511" s="764"/>
      <c r="AR511" s="764"/>
      <c r="AS511" s="765"/>
      <c r="AT511" s="766"/>
      <c r="AU511" s="705"/>
      <c r="AV511" s="705"/>
      <c r="AW511" s="705"/>
      <c r="AX511" s="705"/>
    </row>
    <row r="512" spans="1:63" ht="15" customHeight="1">
      <c r="A512" s="690">
        <v>26</v>
      </c>
      <c r="B512" s="691" t="s">
        <v>919</v>
      </c>
      <c r="C512" s="876" t="s">
        <v>920</v>
      </c>
      <c r="D512" s="876" t="s">
        <v>921</v>
      </c>
      <c r="E512" s="693" t="s">
        <v>922</v>
      </c>
      <c r="F512" s="693" t="s">
        <v>126</v>
      </c>
      <c r="G512" s="735" t="s">
        <v>923</v>
      </c>
      <c r="H512" s="693" t="s">
        <v>924</v>
      </c>
      <c r="I512" s="757" t="s">
        <v>474</v>
      </c>
      <c r="J512" s="693" t="s">
        <v>129</v>
      </c>
      <c r="K512" s="696" t="s">
        <v>130</v>
      </c>
      <c r="L512" s="697" t="s">
        <v>475</v>
      </c>
      <c r="M512" s="698">
        <f>COUNTIF(L512:L530,"Si")</f>
        <v>12</v>
      </c>
      <c r="N512" s="699" t="str">
        <f>+IF(AND(M512&lt;6,M512&gt;0),"Moderado",IF(AND(M512&lt;12,M512&gt;5),"Mayor",IF(AND(M512&lt;20,M512&gt;11),"Catastrófico","Responda las Preguntas de Impacto")))</f>
        <v>Catastrófico</v>
      </c>
      <c r="O512" s="700" t="str">
        <f>IF(AND(EXACT(J512,"Rara vez"),(EXACT(N512,"Moderado"))),"Moderado",IF(AND(EXACT(J512,"Rara vez"),(EXACT(N512,"Mayor"))),"Alto",IF(AND(EXACT(J512,"Rara vez"),(EXACT(N512,"Catastrófico"))),"Extremo",IF(AND(EXACT(J512,"Improbable"),(EXACT(N512,"Moderado"))),"Moderado",IF(AND(EXACT(J512,"Improbable"),(EXACT(N512,"Mayor"))),"Alto",IF(AND(EXACT(J512,"Improbable"),(EXACT(N512,"Catastrófico"))),"Extremo",IF(AND(EXACT(J512,"Posible"),(EXACT(N512,"Moderado"))),"Alto",IF(AND(EXACT(J512,"Posible"),(EXACT(N512,"Mayor"))),"Extremo",IF(AND(EXACT(J512,"Posible"),(EXACT(N512,"Catastrófico"))),"Extremo",IF(AND(EXACT(J512,"Probable"),(EXACT(N512,"Moderado"))),"Alto",IF(AND(EXACT(J512,"Probable"),(EXACT(N512,"Mayor"))),"Extremo",IF(AND(EXACT(J512,"Probable"),(EXACT(N512,"Catastrófico"))),"Extremo",IF(AND(EXACT(J512,"Casi Seguro"),(EXACT(N512,"Moderado"))),"Extremo",IF(AND(EXACT(J512,"Casi Seguro"),(EXACT(N512,"Mayor"))),"Extremo",IF(AND(EXACT(J512,"Casi Seguro"),(EXACT(N512,"Catastrófico"))),"Extremo","")))))))))))))))</f>
        <v>Extremo</v>
      </c>
      <c r="P512" s="695" t="s">
        <v>476</v>
      </c>
      <c r="Q512" s="735" t="s">
        <v>925</v>
      </c>
      <c r="R512" s="693" t="s">
        <v>133</v>
      </c>
      <c r="S512" s="702" t="s">
        <v>134</v>
      </c>
      <c r="T512" s="703" t="s">
        <v>135</v>
      </c>
      <c r="U512" s="702">
        <f>+IFERROR(VLOOKUP(T512,[3]DATOS!$E$2:$F$17,2,FALSE),"")</f>
        <v>15</v>
      </c>
      <c r="V512" s="704">
        <f>SUM(U512:U518)</f>
        <v>100</v>
      </c>
      <c r="W512" s="704" t="str">
        <f>+IF(AND(V512&lt;=100,V512&gt;=96),"Fuerte",IF(AND(V512&lt;=95,V512&gt;=86),"Moderado",IF(AND(V512&lt;=85,M512&gt;=0),"Débil"," ")))</f>
        <v>Fuerte</v>
      </c>
      <c r="X512" s="705" t="s">
        <v>136</v>
      </c>
      <c r="Y512" s="704" t="str">
        <f>IF(AND(EXACT(W512,"Fuerte"),(EXACT(X512,"Fuerte"))),"Fuerte",IF(AND(EXACT(W512,"Fuerte"),(EXACT(X512,"Moderado"))),"Moderado",IF(AND(EXACT(W512,"Fuerte"),(EXACT(X512,"Débil"))),"Débil",IF(AND(EXACT(W512,"Moderado"),(EXACT(X512,"Fuerte"))),"Moderado",IF(AND(EXACT(W512,"Moderado"),(EXACT(X512,"Moderado"))),"Moderado",IF(AND(EXACT(W512,"Moderado"),(EXACT(X512,"Débil"))),"Débil",IF(AND(EXACT(W512,"Débil"),(EXACT(X512,"Fuerte"))),"Débil",IF(AND(EXACT(W512,"Débil"),(EXACT(X512,"Moderado"))),"Débil",IF(AND(EXACT(W512,"Débil"),(EXACT(X512,"Débil"))),"Débil",)))))))))</f>
        <v>Fuerte</v>
      </c>
      <c r="Z512" s="704">
        <f>IF(Y512="Fuerte",100,IF(Y512="Moderado",50,IF(Y512="Débil",0)))</f>
        <v>100</v>
      </c>
      <c r="AA512" s="704">
        <f>AVERAGE(Z512:Z530)</f>
        <v>100</v>
      </c>
      <c r="AB512" s="704" t="s">
        <v>49</v>
      </c>
      <c r="AC512" s="936">
        <v>0.33</v>
      </c>
      <c r="AD512" s="936">
        <v>0.33</v>
      </c>
      <c r="AE512" s="936">
        <v>0.34</v>
      </c>
      <c r="AF512" s="693" t="s">
        <v>143</v>
      </c>
      <c r="AG512" s="761" t="s">
        <v>926</v>
      </c>
      <c r="AH512" s="760" t="str">
        <f>+IF(AA512=100,"Fuerte",IF(AND(AA512&lt;=99,AA512&gt;=50),"Moderado",IF(AA512&lt;50,"Débil"," ")))</f>
        <v>Fuerte</v>
      </c>
      <c r="AI512" s="761" t="s">
        <v>140</v>
      </c>
      <c r="AJ512" s="760" t="s">
        <v>141</v>
      </c>
      <c r="AK512" s="762" t="str">
        <f>IF(AND(OR(AJ512="Directamente",AJ512="Indirectamente",AJ512="No Disminuye"),(AH512="Fuerte"),(AI512="Directamente"),(OR(J512="Rara vez",J512="Improbable",J512="Posible"))),"Rara vez",IF(AND(OR(AJ512="Directamente",AJ512="Indirectamente",AJ512="No Disminuye"),(AH512="Fuerte"),(AI512="Directamente"),(J512="Probable")),"Improbable",IF(AND(OR(AJ512="Directamente",AJ512="Indirectamente",AJ512="No Disminuye"),(AH512="Fuerte"),(AI512="Directamente"),(J512="Casi Seguro")),"Posible",IF(AND(AJ512="Directamente",AI512="No disminuye",AH512="Fuerte"),J512,IF(AND(OR(AJ512="Directamente",AJ512="Indirectamente",AJ512="No Disminuye"),AH512="Moderado",AI512="Directamente",(OR(J512="Rara vez",J512="Improbable"))),"Rara vez",IF(AND(OR(AJ512="Directamente",AJ512="Indirectamente",AJ512="No Disminuye"),(AH512="Moderado"),(AI512="Directamente"),(J512="Posible")),"Improbable",IF(AND(OR(AJ512="Directamente",AJ512="Indirectamente",AJ512="No Disminuye"),(AH512="Moderado"),(AI512="Directamente"),(J512="Probable")),"Posible",IF(AND(OR(AJ512="Directamente",AJ512="Indirectamente",AJ512="No Disminuye"),(AH512="Moderado"),(AI512="Directamente"),(J512="Casi Seguro")),"Probable",IF(AND(AJ512="Directamente",AI512="No disminuye",AH512="Moderado"),J512,IF(AH512="Débil",J512," ESTA COMBINACION NO ESTÁ CONTEMPLADA EN LA METODOLOGÍA "))))))))))</f>
        <v>Rara vez</v>
      </c>
      <c r="AL512" s="762" t="str">
        <f>IF(AND(OR(AJ512="Directamente",AJ512="Indirectamente",AJ512="No Disminuye"),AH512="Moderado",AI512="Directamente",(OR(J512="Raro",J512="Improbable"))),"Raro",IF(AND(OR(AJ512="Directamente",AJ512="Indirectamente",AJ512="No Disminuye"),(AH512="Moderado"),(AI512="Directamente"),(J512="Posible")),"Improbable",IF(AND(OR(AJ512="Directamente",AJ512="Indirectamente",AJ512="No Disminuye"),(AH512="Moderado"),(AI512="Directamente"),(J512="Probable")),"Posible",IF(AND(OR(AJ512="Directamente",AJ512="Indirectamente",AJ512="No Disminuye"),(AH512="Moderado"),(AI512="Directamente"),(J512="Casi Seguro")),"Probable",IF(AND(AJ512="Directamente",AI512="No disminuye",AH512="Moderado"),J512," ")))))</f>
        <v xml:space="preserve"> </v>
      </c>
      <c r="AM512" s="762" t="str">
        <f>N512</f>
        <v>Catastrófico</v>
      </c>
      <c r="AN512" s="709" t="str">
        <f>IF(AND(EXACT(AK512,"Rara vez"),(EXACT(AM512,"Moderado"))),"Moderado",IF(AND(EXACT(AK512,"Rara vez"),(EXACT(AM512,"Mayor"))),"Alto",IF(AND(EXACT(AK512,"Rara vez"),(EXACT(AM512,"Catastrófico"))),"Extremo",IF(AND(EXACT(AK512,"Improbable"),(EXACT(AM512,"Moderado"))),"Moderado",IF(AND(EXACT(AK512,"Improbable"),(EXACT(AM512,"Mayor"))),"Alto",IF(AND(EXACT(AK512,"Improbable"),(EXACT(AM512,"Catastrófico"))),"Extremo",IF(AND(EXACT(AK512,"Posible"),(EXACT(AM512,"Moderado"))),"Alto",IF(AND(EXACT(AK512,"Posible"),(EXACT(AM512,"Mayor"))),"Extremo",IF(AND(EXACT(AK512,"Posible"),(EXACT(AM512,"Catastrófico"))),"Extremo",IF(AND(EXACT(AK512,"Probable"),(EXACT(AM512,"Moderado"))),"Alto",IF(AND(EXACT(AK512,"Probable"),(EXACT(AM512,"Mayor"))),"Extremo",IF(AND(EXACT(AK512,"Probable"),(EXACT(AM512,"Catastrófico"))),"Extremo",IF(AND(EXACT(AK512,"Casi Seguro"),(EXACT(AM512,"Moderado"))),"Extremo",IF(AND(EXACT(AK512,"Casi Seguro"),(EXACT(AM512,"Mayor"))),"Extremo",IF(AND(EXACT(AK512,"Casi Seguro"),(EXACT(AM512,"Catastrófico"))),"Extremo","")))))))))))))))</f>
        <v>Extremo</v>
      </c>
      <c r="AO512" s="693" t="s">
        <v>476</v>
      </c>
      <c r="AP512" s="948" t="s">
        <v>927</v>
      </c>
      <c r="AQ512" s="764">
        <v>44927</v>
      </c>
      <c r="AR512" s="764">
        <v>45291</v>
      </c>
      <c r="AS512" s="765" t="s">
        <v>928</v>
      </c>
      <c r="AT512" s="756" t="s">
        <v>929</v>
      </c>
      <c r="AU512" s="767"/>
      <c r="AV512" s="767"/>
      <c r="AW512" s="767"/>
      <c r="AX512" s="767"/>
      <c r="AY512" s="949"/>
      <c r="AZ512" s="949"/>
      <c r="BA512" s="949"/>
      <c r="BB512" s="949"/>
      <c r="BC512" s="949"/>
      <c r="BD512" s="949"/>
      <c r="BE512" s="949"/>
      <c r="BF512" s="949"/>
      <c r="BG512" s="949"/>
      <c r="BH512" s="949"/>
      <c r="BI512" s="949"/>
      <c r="BJ512" s="949"/>
      <c r="BK512" s="949"/>
    </row>
    <row r="513" spans="1:63">
      <c r="A513" s="690"/>
      <c r="B513" s="691"/>
      <c r="C513" s="879"/>
      <c r="D513" s="879"/>
      <c r="E513" s="693"/>
      <c r="F513" s="693"/>
      <c r="G513" s="735"/>
      <c r="H513" s="693"/>
      <c r="I513" s="769"/>
      <c r="J513" s="693"/>
      <c r="K513" s="696" t="s">
        <v>145</v>
      </c>
      <c r="L513" s="697" t="s">
        <v>475</v>
      </c>
      <c r="M513" s="698"/>
      <c r="N513" s="699"/>
      <c r="O513" s="700"/>
      <c r="P513" s="695"/>
      <c r="Q513" s="735"/>
      <c r="R513" s="693"/>
      <c r="S513" s="702" t="s">
        <v>146</v>
      </c>
      <c r="T513" s="703" t="s">
        <v>147</v>
      </c>
      <c r="U513" s="702">
        <f>+IFERROR(VLOOKUP(T513,[3]DATOS!$E$2:$F$17,2,FALSE),"")</f>
        <v>15</v>
      </c>
      <c r="V513" s="704"/>
      <c r="W513" s="704"/>
      <c r="X513" s="705"/>
      <c r="Y513" s="704"/>
      <c r="Z513" s="704"/>
      <c r="AA513" s="704"/>
      <c r="AB513" s="704"/>
      <c r="AC513" s="704"/>
      <c r="AD513" s="704"/>
      <c r="AE513" s="704"/>
      <c r="AF513" s="693"/>
      <c r="AG513" s="761"/>
      <c r="AH513" s="760"/>
      <c r="AI513" s="761"/>
      <c r="AJ513" s="760"/>
      <c r="AK513" s="762"/>
      <c r="AL513" s="762"/>
      <c r="AM513" s="762"/>
      <c r="AN513" s="709"/>
      <c r="AO513" s="693"/>
      <c r="AP513" s="772"/>
      <c r="AQ513" s="764"/>
      <c r="AR513" s="764"/>
      <c r="AS513" s="765"/>
      <c r="AT513" s="768"/>
      <c r="AU513" s="712"/>
      <c r="AV513" s="712"/>
      <c r="AW513" s="712"/>
      <c r="AX513" s="712"/>
      <c r="AY513" s="949"/>
      <c r="AZ513" s="949"/>
      <c r="BA513" s="949"/>
      <c r="BB513" s="949"/>
      <c r="BC513" s="949"/>
      <c r="BD513" s="949"/>
      <c r="BE513" s="949"/>
      <c r="BF513" s="949"/>
      <c r="BG513" s="949"/>
      <c r="BH513" s="949"/>
      <c r="BI513" s="949"/>
      <c r="BJ513" s="949"/>
      <c r="BK513" s="949"/>
    </row>
    <row r="514" spans="1:63">
      <c r="A514" s="690"/>
      <c r="B514" s="691"/>
      <c r="C514" s="879"/>
      <c r="D514" s="879"/>
      <c r="E514" s="693"/>
      <c r="F514" s="693"/>
      <c r="G514" s="735"/>
      <c r="H514" s="693"/>
      <c r="I514" s="769"/>
      <c r="J514" s="693"/>
      <c r="K514" s="696" t="s">
        <v>148</v>
      </c>
      <c r="L514" s="697" t="s">
        <v>475</v>
      </c>
      <c r="M514" s="698"/>
      <c r="N514" s="699"/>
      <c r="O514" s="700"/>
      <c r="P514" s="695"/>
      <c r="Q514" s="735"/>
      <c r="R514" s="693"/>
      <c r="S514" s="702" t="s">
        <v>149</v>
      </c>
      <c r="T514" s="703" t="s">
        <v>150</v>
      </c>
      <c r="U514" s="702">
        <f>+IFERROR(VLOOKUP(T514,[3]DATOS!$E$2:$F$17,2,FALSE),"")</f>
        <v>15</v>
      </c>
      <c r="V514" s="704"/>
      <c r="W514" s="704"/>
      <c r="X514" s="705"/>
      <c r="Y514" s="704"/>
      <c r="Z514" s="704"/>
      <c r="AA514" s="704"/>
      <c r="AB514" s="704"/>
      <c r="AC514" s="704"/>
      <c r="AD514" s="704"/>
      <c r="AE514" s="704"/>
      <c r="AF514" s="693"/>
      <c r="AG514" s="761"/>
      <c r="AH514" s="760"/>
      <c r="AI514" s="761"/>
      <c r="AJ514" s="760"/>
      <c r="AK514" s="762"/>
      <c r="AL514" s="762"/>
      <c r="AM514" s="762"/>
      <c r="AN514" s="709"/>
      <c r="AO514" s="693"/>
      <c r="AP514" s="772"/>
      <c r="AQ514" s="764"/>
      <c r="AR514" s="764"/>
      <c r="AS514" s="765"/>
      <c r="AT514" s="768"/>
      <c r="AU514" s="712"/>
      <c r="AV514" s="712"/>
      <c r="AW514" s="712"/>
      <c r="AX514" s="712"/>
      <c r="AY514" s="949"/>
      <c r="AZ514" s="949"/>
      <c r="BA514" s="949"/>
      <c r="BB514" s="949"/>
      <c r="BC514" s="949"/>
      <c r="BD514" s="949"/>
      <c r="BE514" s="949"/>
      <c r="BF514" s="949"/>
      <c r="BG514" s="949"/>
      <c r="BH514" s="949"/>
      <c r="BI514" s="949"/>
      <c r="BJ514" s="949"/>
      <c r="BK514" s="949"/>
    </row>
    <row r="515" spans="1:63">
      <c r="A515" s="690"/>
      <c r="B515" s="691"/>
      <c r="C515" s="879"/>
      <c r="D515" s="879"/>
      <c r="E515" s="693"/>
      <c r="F515" s="693"/>
      <c r="G515" s="735"/>
      <c r="H515" s="693"/>
      <c r="I515" s="769"/>
      <c r="J515" s="693"/>
      <c r="K515" s="696" t="s">
        <v>151</v>
      </c>
      <c r="L515" s="697" t="s">
        <v>485</v>
      </c>
      <c r="M515" s="698"/>
      <c r="N515" s="699"/>
      <c r="O515" s="700"/>
      <c r="P515" s="695"/>
      <c r="Q515" s="735"/>
      <c r="R515" s="693"/>
      <c r="S515" s="702" t="s">
        <v>153</v>
      </c>
      <c r="T515" s="703" t="s">
        <v>154</v>
      </c>
      <c r="U515" s="702">
        <f>+IFERROR(VLOOKUP(T515,[3]DATOS!$E$2:$F$17,2,FALSE),"")</f>
        <v>15</v>
      </c>
      <c r="V515" s="704"/>
      <c r="W515" s="704"/>
      <c r="X515" s="705"/>
      <c r="Y515" s="704"/>
      <c r="Z515" s="704"/>
      <c r="AA515" s="704"/>
      <c r="AB515" s="704"/>
      <c r="AC515" s="704"/>
      <c r="AD515" s="704"/>
      <c r="AE515" s="704"/>
      <c r="AF515" s="693"/>
      <c r="AG515" s="761"/>
      <c r="AH515" s="760"/>
      <c r="AI515" s="761"/>
      <c r="AJ515" s="760"/>
      <c r="AK515" s="762"/>
      <c r="AL515" s="762"/>
      <c r="AM515" s="762"/>
      <c r="AN515" s="709"/>
      <c r="AO515" s="693"/>
      <c r="AP515" s="772"/>
      <c r="AQ515" s="764"/>
      <c r="AR515" s="764"/>
      <c r="AS515" s="765"/>
      <c r="AT515" s="768"/>
      <c r="AU515" s="712"/>
      <c r="AV515" s="712"/>
      <c r="AW515" s="712"/>
      <c r="AX515" s="712"/>
      <c r="AY515" s="949"/>
      <c r="AZ515" s="949"/>
      <c r="BA515" s="949"/>
      <c r="BB515" s="949"/>
      <c r="BC515" s="949"/>
      <c r="BD515" s="949"/>
      <c r="BE515" s="949"/>
      <c r="BF515" s="949"/>
      <c r="BG515" s="949"/>
      <c r="BH515" s="949"/>
      <c r="BI515" s="949"/>
      <c r="BJ515" s="949"/>
      <c r="BK515" s="949"/>
    </row>
    <row r="516" spans="1:63">
      <c r="A516" s="690"/>
      <c r="B516" s="691"/>
      <c r="C516" s="879"/>
      <c r="D516" s="879"/>
      <c r="E516" s="693"/>
      <c r="F516" s="693"/>
      <c r="G516" s="735"/>
      <c r="H516" s="693"/>
      <c r="I516" s="769"/>
      <c r="J516" s="693"/>
      <c r="K516" s="696" t="s">
        <v>155</v>
      </c>
      <c r="L516" s="697" t="s">
        <v>475</v>
      </c>
      <c r="M516" s="698"/>
      <c r="N516" s="699"/>
      <c r="O516" s="700"/>
      <c r="P516" s="695"/>
      <c r="Q516" s="735"/>
      <c r="R516" s="693"/>
      <c r="S516" s="702" t="s">
        <v>156</v>
      </c>
      <c r="T516" s="703" t="s">
        <v>157</v>
      </c>
      <c r="U516" s="702">
        <f>+IFERROR(VLOOKUP(T516,[3]DATOS!$E$2:$F$17,2,FALSE),"")</f>
        <v>15</v>
      </c>
      <c r="V516" s="704"/>
      <c r="W516" s="704"/>
      <c r="X516" s="705"/>
      <c r="Y516" s="704"/>
      <c r="Z516" s="704"/>
      <c r="AA516" s="704"/>
      <c r="AB516" s="704"/>
      <c r="AC516" s="704"/>
      <c r="AD516" s="704"/>
      <c r="AE516" s="704"/>
      <c r="AF516" s="693"/>
      <c r="AG516" s="761"/>
      <c r="AH516" s="760"/>
      <c r="AI516" s="761"/>
      <c r="AJ516" s="760"/>
      <c r="AK516" s="762"/>
      <c r="AL516" s="762"/>
      <c r="AM516" s="762"/>
      <c r="AN516" s="709"/>
      <c r="AO516" s="693"/>
      <c r="AP516" s="772"/>
      <c r="AQ516" s="764"/>
      <c r="AR516" s="764"/>
      <c r="AS516" s="765"/>
      <c r="AT516" s="768"/>
      <c r="AU516" s="712"/>
      <c r="AV516" s="712"/>
      <c r="AW516" s="712"/>
      <c r="AX516" s="712"/>
      <c r="AY516" s="949"/>
      <c r="AZ516" s="949"/>
      <c r="BA516" s="949"/>
      <c r="BB516" s="949"/>
      <c r="BC516" s="949"/>
      <c r="BD516" s="949"/>
      <c r="BE516" s="949"/>
      <c r="BF516" s="949"/>
      <c r="BG516" s="949"/>
      <c r="BH516" s="949"/>
      <c r="BI516" s="949"/>
      <c r="BJ516" s="949"/>
      <c r="BK516" s="949"/>
    </row>
    <row r="517" spans="1:63">
      <c r="A517" s="690"/>
      <c r="B517" s="691"/>
      <c r="C517" s="879"/>
      <c r="D517" s="879"/>
      <c r="E517" s="693"/>
      <c r="F517" s="693"/>
      <c r="G517" s="735"/>
      <c r="H517" s="693"/>
      <c r="I517" s="769"/>
      <c r="J517" s="693"/>
      <c r="K517" s="696" t="s">
        <v>158</v>
      </c>
      <c r="L517" s="697" t="s">
        <v>475</v>
      </c>
      <c r="M517" s="698"/>
      <c r="N517" s="699"/>
      <c r="O517" s="700"/>
      <c r="P517" s="695"/>
      <c r="Q517" s="735"/>
      <c r="R517" s="693"/>
      <c r="S517" s="702" t="s">
        <v>159</v>
      </c>
      <c r="T517" s="703" t="s">
        <v>160</v>
      </c>
      <c r="U517" s="702">
        <f>+IFERROR(VLOOKUP(T517,[3]DATOS!$E$2:$F$17,2,FALSE),"")</f>
        <v>15</v>
      </c>
      <c r="V517" s="704"/>
      <c r="W517" s="704"/>
      <c r="X517" s="705"/>
      <c r="Y517" s="704"/>
      <c r="Z517" s="704"/>
      <c r="AA517" s="704"/>
      <c r="AB517" s="704"/>
      <c r="AC517" s="704"/>
      <c r="AD517" s="704"/>
      <c r="AE517" s="704"/>
      <c r="AF517" s="693"/>
      <c r="AG517" s="761"/>
      <c r="AH517" s="760"/>
      <c r="AI517" s="761"/>
      <c r="AJ517" s="760"/>
      <c r="AK517" s="762"/>
      <c r="AL517" s="762"/>
      <c r="AM517" s="762"/>
      <c r="AN517" s="709"/>
      <c r="AO517" s="693"/>
      <c r="AP517" s="772"/>
      <c r="AQ517" s="764"/>
      <c r="AR517" s="764"/>
      <c r="AS517" s="765"/>
      <c r="AT517" s="768"/>
      <c r="AU517" s="712"/>
      <c r="AV517" s="712"/>
      <c r="AW517" s="712"/>
      <c r="AX517" s="712"/>
      <c r="AY517" s="949"/>
      <c r="AZ517" s="949"/>
      <c r="BA517" s="949"/>
      <c r="BB517" s="949"/>
      <c r="BC517" s="949"/>
      <c r="BD517" s="949"/>
      <c r="BE517" s="949"/>
      <c r="BF517" s="949"/>
      <c r="BG517" s="949"/>
      <c r="BH517" s="949"/>
      <c r="BI517" s="949"/>
      <c r="BJ517" s="949"/>
      <c r="BK517" s="949"/>
    </row>
    <row r="518" spans="1:63">
      <c r="A518" s="690"/>
      <c r="B518" s="691"/>
      <c r="C518" s="879"/>
      <c r="D518" s="879"/>
      <c r="E518" s="693"/>
      <c r="F518" s="693"/>
      <c r="G518" s="735"/>
      <c r="H518" s="693"/>
      <c r="I518" s="769"/>
      <c r="J518" s="693"/>
      <c r="K518" s="696" t="s">
        <v>161</v>
      </c>
      <c r="L518" s="697" t="s">
        <v>475</v>
      </c>
      <c r="M518" s="698"/>
      <c r="N518" s="699"/>
      <c r="O518" s="700"/>
      <c r="P518" s="695"/>
      <c r="Q518" s="735"/>
      <c r="R518" s="693"/>
      <c r="S518" s="702" t="s">
        <v>162</v>
      </c>
      <c r="T518" s="703" t="s">
        <v>163</v>
      </c>
      <c r="U518" s="702">
        <f>+IFERROR(VLOOKUP(T518,[3]DATOS!$E$2:$F$17,2,FALSE),"")</f>
        <v>10</v>
      </c>
      <c r="V518" s="704"/>
      <c r="W518" s="704"/>
      <c r="X518" s="705"/>
      <c r="Y518" s="704"/>
      <c r="Z518" s="704"/>
      <c r="AA518" s="704"/>
      <c r="AB518" s="704"/>
      <c r="AC518" s="704"/>
      <c r="AD518" s="704"/>
      <c r="AE518" s="704"/>
      <c r="AF518" s="693"/>
      <c r="AG518" s="761"/>
      <c r="AH518" s="760"/>
      <c r="AI518" s="761"/>
      <c r="AJ518" s="760"/>
      <c r="AK518" s="762"/>
      <c r="AL518" s="762"/>
      <c r="AM518" s="762"/>
      <c r="AN518" s="709"/>
      <c r="AO518" s="693"/>
      <c r="AP518" s="772"/>
      <c r="AQ518" s="764"/>
      <c r="AR518" s="764"/>
      <c r="AS518" s="765"/>
      <c r="AT518" s="768"/>
      <c r="AU518" s="712"/>
      <c r="AV518" s="712"/>
      <c r="AW518" s="712"/>
      <c r="AX518" s="712"/>
      <c r="AY518" s="949"/>
      <c r="AZ518" s="949"/>
      <c r="BA518" s="949"/>
      <c r="BB518" s="949"/>
      <c r="BC518" s="949"/>
      <c r="BD518" s="949"/>
      <c r="BE518" s="949"/>
      <c r="BF518" s="949"/>
      <c r="BG518" s="949"/>
      <c r="BH518" s="949"/>
      <c r="BI518" s="949"/>
      <c r="BJ518" s="949"/>
      <c r="BK518" s="949"/>
    </row>
    <row r="519" spans="1:63" ht="30.75">
      <c r="A519" s="690"/>
      <c r="B519" s="691"/>
      <c r="C519" s="879"/>
      <c r="D519" s="879"/>
      <c r="E519" s="693"/>
      <c r="F519" s="693"/>
      <c r="G519" s="735"/>
      <c r="H519" s="693"/>
      <c r="I519" s="769"/>
      <c r="J519" s="693"/>
      <c r="K519" s="696" t="s">
        <v>164</v>
      </c>
      <c r="L519" s="697" t="s">
        <v>485</v>
      </c>
      <c r="M519" s="698"/>
      <c r="N519" s="699"/>
      <c r="O519" s="700"/>
      <c r="P519" s="695"/>
      <c r="Q519" s="735"/>
      <c r="R519" s="693"/>
      <c r="S519" s="704"/>
      <c r="T519" s="705"/>
      <c r="U519" s="704"/>
      <c r="V519" s="704"/>
      <c r="W519" s="704"/>
      <c r="X519" s="705"/>
      <c r="Y519" s="704"/>
      <c r="Z519" s="704"/>
      <c r="AA519" s="704"/>
      <c r="AB519" s="704"/>
      <c r="AC519" s="704"/>
      <c r="AD519" s="704"/>
      <c r="AE519" s="704"/>
      <c r="AF519" s="693"/>
      <c r="AG519" s="761"/>
      <c r="AH519" s="760"/>
      <c r="AI519" s="761"/>
      <c r="AJ519" s="760"/>
      <c r="AK519" s="762"/>
      <c r="AL519" s="762"/>
      <c r="AM519" s="762"/>
      <c r="AN519" s="709"/>
      <c r="AO519" s="693"/>
      <c r="AP519" s="772"/>
      <c r="AQ519" s="764"/>
      <c r="AR519" s="764"/>
      <c r="AS519" s="765"/>
      <c r="AT519" s="768"/>
      <c r="AU519" s="712"/>
      <c r="AV519" s="712"/>
      <c r="AW519" s="712"/>
      <c r="AX519" s="712"/>
      <c r="AY519" s="949"/>
      <c r="AZ519" s="949"/>
      <c r="BA519" s="949"/>
      <c r="BB519" s="949"/>
      <c r="BC519" s="949"/>
      <c r="BD519" s="949"/>
      <c r="BE519" s="949"/>
      <c r="BF519" s="949"/>
      <c r="BG519" s="949"/>
      <c r="BH519" s="949"/>
      <c r="BI519" s="949"/>
      <c r="BJ519" s="949"/>
      <c r="BK519" s="949"/>
    </row>
    <row r="520" spans="1:63">
      <c r="A520" s="690"/>
      <c r="B520" s="691"/>
      <c r="C520" s="879"/>
      <c r="D520" s="879"/>
      <c r="E520" s="693"/>
      <c r="F520" s="693"/>
      <c r="G520" s="735"/>
      <c r="H520" s="693"/>
      <c r="I520" s="769"/>
      <c r="J520" s="693"/>
      <c r="K520" s="696" t="s">
        <v>165</v>
      </c>
      <c r="L520" s="697" t="s">
        <v>475</v>
      </c>
      <c r="M520" s="698"/>
      <c r="N520" s="699"/>
      <c r="O520" s="700"/>
      <c r="P520" s="695"/>
      <c r="Q520" s="735"/>
      <c r="R520" s="693"/>
      <c r="S520" s="704"/>
      <c r="T520" s="705"/>
      <c r="U520" s="704"/>
      <c r="V520" s="704"/>
      <c r="W520" s="704"/>
      <c r="X520" s="705"/>
      <c r="Y520" s="704"/>
      <c r="Z520" s="704"/>
      <c r="AA520" s="704"/>
      <c r="AB520" s="704"/>
      <c r="AC520" s="704"/>
      <c r="AD520" s="704"/>
      <c r="AE520" s="704"/>
      <c r="AF520" s="693"/>
      <c r="AG520" s="761"/>
      <c r="AH520" s="760"/>
      <c r="AI520" s="761"/>
      <c r="AJ520" s="760"/>
      <c r="AK520" s="762"/>
      <c r="AL520" s="762"/>
      <c r="AM520" s="762"/>
      <c r="AN520" s="709"/>
      <c r="AO520" s="693"/>
      <c r="AP520" s="772"/>
      <c r="AQ520" s="764"/>
      <c r="AR520" s="764"/>
      <c r="AS520" s="765"/>
      <c r="AT520" s="768"/>
      <c r="AU520" s="712"/>
      <c r="AV520" s="712"/>
      <c r="AW520" s="712"/>
      <c r="AX520" s="712"/>
      <c r="AY520" s="949"/>
      <c r="AZ520" s="949"/>
      <c r="BA520" s="949"/>
      <c r="BB520" s="949"/>
      <c r="BC520" s="949"/>
      <c r="BD520" s="949"/>
      <c r="BE520" s="949"/>
      <c r="BF520" s="949"/>
      <c r="BG520" s="949"/>
      <c r="BH520" s="949"/>
      <c r="BI520" s="949"/>
      <c r="BJ520" s="949"/>
      <c r="BK520" s="949"/>
    </row>
    <row r="521" spans="1:63">
      <c r="A521" s="690"/>
      <c r="B521" s="691"/>
      <c r="C521" s="743" t="s">
        <v>930</v>
      </c>
      <c r="D521" s="743" t="s">
        <v>931</v>
      </c>
      <c r="E521" s="693"/>
      <c r="F521" s="693"/>
      <c r="G521" s="735"/>
      <c r="H521" s="693"/>
      <c r="I521" s="769"/>
      <c r="J521" s="693"/>
      <c r="K521" s="696" t="s">
        <v>166</v>
      </c>
      <c r="L521" s="697" t="s">
        <v>475</v>
      </c>
      <c r="M521" s="698"/>
      <c r="N521" s="699"/>
      <c r="O521" s="700"/>
      <c r="P521" s="695"/>
      <c r="Q521" s="735"/>
      <c r="R521" s="693"/>
      <c r="S521" s="704"/>
      <c r="T521" s="705"/>
      <c r="U521" s="704"/>
      <c r="V521" s="704"/>
      <c r="W521" s="704"/>
      <c r="X521" s="705"/>
      <c r="Y521" s="704"/>
      <c r="Z521" s="704"/>
      <c r="AA521" s="704"/>
      <c r="AB521" s="704"/>
      <c r="AC521" s="704"/>
      <c r="AD521" s="704"/>
      <c r="AE521" s="704"/>
      <c r="AF521" s="693"/>
      <c r="AG521" s="761"/>
      <c r="AH521" s="760"/>
      <c r="AI521" s="761"/>
      <c r="AJ521" s="760"/>
      <c r="AK521" s="762"/>
      <c r="AL521" s="762"/>
      <c r="AM521" s="762"/>
      <c r="AN521" s="709"/>
      <c r="AO521" s="693"/>
      <c r="AP521" s="772"/>
      <c r="AQ521" s="764"/>
      <c r="AR521" s="764"/>
      <c r="AS521" s="765"/>
      <c r="AT521" s="768"/>
      <c r="AU521" s="712"/>
      <c r="AV521" s="712"/>
      <c r="AW521" s="712"/>
      <c r="AX521" s="712"/>
      <c r="AY521" s="949"/>
      <c r="AZ521" s="949"/>
      <c r="BA521" s="949"/>
      <c r="BB521" s="949"/>
      <c r="BC521" s="949"/>
      <c r="BD521" s="949"/>
      <c r="BE521" s="949"/>
      <c r="BF521" s="949"/>
      <c r="BG521" s="949"/>
      <c r="BH521" s="949"/>
      <c r="BI521" s="949"/>
      <c r="BJ521" s="949"/>
      <c r="BK521" s="949"/>
    </row>
    <row r="522" spans="1:63">
      <c r="A522" s="690"/>
      <c r="B522" s="691"/>
      <c r="C522" s="749"/>
      <c r="D522" s="749"/>
      <c r="E522" s="693"/>
      <c r="F522" s="693"/>
      <c r="G522" s="735"/>
      <c r="H522" s="693"/>
      <c r="I522" s="769"/>
      <c r="J522" s="693"/>
      <c r="K522" s="696" t="s">
        <v>167</v>
      </c>
      <c r="L522" s="697" t="s">
        <v>475</v>
      </c>
      <c r="M522" s="698"/>
      <c r="N522" s="699"/>
      <c r="O522" s="700"/>
      <c r="P522" s="695"/>
      <c r="Q522" s="735"/>
      <c r="R522" s="693"/>
      <c r="S522" s="704"/>
      <c r="T522" s="705"/>
      <c r="U522" s="704"/>
      <c r="V522" s="704"/>
      <c r="W522" s="704"/>
      <c r="X522" s="705"/>
      <c r="Y522" s="704"/>
      <c r="Z522" s="704"/>
      <c r="AA522" s="704"/>
      <c r="AB522" s="704"/>
      <c r="AC522" s="704"/>
      <c r="AD522" s="704"/>
      <c r="AE522" s="704"/>
      <c r="AF522" s="693"/>
      <c r="AG522" s="761"/>
      <c r="AH522" s="760"/>
      <c r="AI522" s="761"/>
      <c r="AJ522" s="760"/>
      <c r="AK522" s="762"/>
      <c r="AL522" s="762"/>
      <c r="AM522" s="762"/>
      <c r="AN522" s="709"/>
      <c r="AO522" s="693"/>
      <c r="AP522" s="777"/>
      <c r="AQ522" s="764"/>
      <c r="AR522" s="764"/>
      <c r="AS522" s="765"/>
      <c r="AT522" s="774"/>
      <c r="AU522" s="712"/>
      <c r="AV522" s="712"/>
      <c r="AW522" s="712"/>
      <c r="AX522" s="712"/>
      <c r="AY522" s="949"/>
      <c r="AZ522" s="949"/>
      <c r="BA522" s="949"/>
      <c r="BB522" s="949"/>
      <c r="BC522" s="949"/>
      <c r="BD522" s="949"/>
      <c r="BE522" s="949"/>
      <c r="BF522" s="949"/>
      <c r="BG522" s="949"/>
      <c r="BH522" s="949"/>
      <c r="BI522" s="949"/>
      <c r="BJ522" s="949"/>
      <c r="BK522" s="949"/>
    </row>
    <row r="523" spans="1:63" ht="15" customHeight="1">
      <c r="A523" s="690"/>
      <c r="B523" s="691"/>
      <c r="C523" s="749"/>
      <c r="D523" s="749"/>
      <c r="E523" s="693"/>
      <c r="F523" s="693"/>
      <c r="G523" s="735" t="s">
        <v>676</v>
      </c>
      <c r="H523" s="693"/>
      <c r="I523" s="769"/>
      <c r="J523" s="693"/>
      <c r="K523" s="696" t="s">
        <v>168</v>
      </c>
      <c r="L523" s="697" t="s">
        <v>475</v>
      </c>
      <c r="M523" s="698"/>
      <c r="N523" s="699"/>
      <c r="O523" s="700"/>
      <c r="P523" s="695"/>
      <c r="Q523" s="735" t="s">
        <v>499</v>
      </c>
      <c r="R523" s="693"/>
      <c r="S523" s="736"/>
      <c r="T523" s="736"/>
      <c r="U523" s="736"/>
      <c r="V523" s="704"/>
      <c r="W523" s="704"/>
      <c r="X523" s="705"/>
      <c r="Y523" s="704"/>
      <c r="Z523" s="704"/>
      <c r="AA523" s="704"/>
      <c r="AB523" s="736"/>
      <c r="AC523" s="736"/>
      <c r="AD523" s="736"/>
      <c r="AE523" s="736"/>
      <c r="AF523" s="693"/>
      <c r="AG523" s="761"/>
      <c r="AH523" s="760"/>
      <c r="AI523" s="761"/>
      <c r="AJ523" s="760"/>
      <c r="AK523" s="762"/>
      <c r="AL523" s="762"/>
      <c r="AM523" s="762"/>
      <c r="AN523" s="709"/>
      <c r="AO523" s="693"/>
      <c r="AP523" s="779" t="s">
        <v>932</v>
      </c>
      <c r="AQ523" s="764"/>
      <c r="AR523" s="764"/>
      <c r="AS523" s="765"/>
      <c r="AT523" s="756" t="s">
        <v>933</v>
      </c>
      <c r="AU523" s="712"/>
      <c r="AV523" s="712"/>
      <c r="AW523" s="712"/>
      <c r="AX523" s="712"/>
      <c r="AY523" s="949"/>
      <c r="AZ523" s="949"/>
      <c r="BA523" s="949"/>
      <c r="BB523" s="949"/>
      <c r="BC523" s="949"/>
      <c r="BD523" s="949"/>
      <c r="BE523" s="949"/>
      <c r="BF523" s="949"/>
      <c r="BG523" s="949"/>
      <c r="BH523" s="949"/>
      <c r="BI523" s="949"/>
      <c r="BJ523" s="949"/>
      <c r="BK523" s="949"/>
    </row>
    <row r="524" spans="1:63" ht="52.5" customHeight="1">
      <c r="A524" s="690"/>
      <c r="B524" s="691"/>
      <c r="C524" s="749"/>
      <c r="D524" s="749"/>
      <c r="E524" s="693"/>
      <c r="F524" s="693"/>
      <c r="G524" s="735"/>
      <c r="H524" s="693"/>
      <c r="I524" s="769"/>
      <c r="J524" s="693"/>
      <c r="K524" s="739" t="s">
        <v>169</v>
      </c>
      <c r="L524" s="697" t="s">
        <v>475</v>
      </c>
      <c r="M524" s="698"/>
      <c r="N524" s="699"/>
      <c r="O524" s="700"/>
      <c r="P524" s="695"/>
      <c r="Q524" s="735"/>
      <c r="R524" s="693"/>
      <c r="S524" s="740"/>
      <c r="T524" s="740"/>
      <c r="U524" s="740"/>
      <c r="V524" s="704"/>
      <c r="W524" s="704"/>
      <c r="X524" s="705"/>
      <c r="Y524" s="704"/>
      <c r="Z524" s="704"/>
      <c r="AA524" s="704"/>
      <c r="AB524" s="740"/>
      <c r="AC524" s="740"/>
      <c r="AD524" s="740"/>
      <c r="AE524" s="740"/>
      <c r="AF524" s="693"/>
      <c r="AG524" s="761"/>
      <c r="AH524" s="760"/>
      <c r="AI524" s="761"/>
      <c r="AJ524" s="760"/>
      <c r="AK524" s="762"/>
      <c r="AL524" s="762"/>
      <c r="AM524" s="762"/>
      <c r="AN524" s="709"/>
      <c r="AO524" s="693"/>
      <c r="AP524" s="779"/>
      <c r="AQ524" s="764"/>
      <c r="AR524" s="764"/>
      <c r="AS524" s="765"/>
      <c r="AT524" s="768"/>
      <c r="AU524" s="712"/>
      <c r="AV524" s="712"/>
      <c r="AW524" s="712"/>
      <c r="AX524" s="712"/>
      <c r="AY524" s="949"/>
      <c r="AZ524" s="949"/>
      <c r="BA524" s="949"/>
      <c r="BB524" s="949"/>
      <c r="BC524" s="949"/>
      <c r="BD524" s="949"/>
      <c r="BE524" s="949"/>
      <c r="BF524" s="949"/>
      <c r="BG524" s="949"/>
      <c r="BH524" s="949"/>
      <c r="BI524" s="949"/>
      <c r="BJ524" s="949"/>
      <c r="BK524" s="949"/>
    </row>
    <row r="525" spans="1:63">
      <c r="A525" s="690"/>
      <c r="B525" s="691"/>
      <c r="C525" s="749"/>
      <c r="D525" s="749"/>
      <c r="E525" s="693"/>
      <c r="F525" s="693"/>
      <c r="G525" s="735"/>
      <c r="H525" s="693"/>
      <c r="I525" s="769"/>
      <c r="J525" s="693"/>
      <c r="K525" s="739" t="s">
        <v>170</v>
      </c>
      <c r="L525" s="697" t="s">
        <v>475</v>
      </c>
      <c r="M525" s="698"/>
      <c r="N525" s="699"/>
      <c r="O525" s="700"/>
      <c r="P525" s="695"/>
      <c r="Q525" s="735"/>
      <c r="R525" s="693"/>
      <c r="S525" s="740"/>
      <c r="T525" s="740"/>
      <c r="U525" s="740"/>
      <c r="V525" s="704"/>
      <c r="W525" s="704"/>
      <c r="X525" s="705"/>
      <c r="Y525" s="704"/>
      <c r="Z525" s="704"/>
      <c r="AA525" s="704"/>
      <c r="AB525" s="740"/>
      <c r="AC525" s="740"/>
      <c r="AD525" s="740"/>
      <c r="AE525" s="740"/>
      <c r="AF525" s="693"/>
      <c r="AG525" s="761"/>
      <c r="AH525" s="760"/>
      <c r="AI525" s="761"/>
      <c r="AJ525" s="760"/>
      <c r="AK525" s="762"/>
      <c r="AL525" s="762"/>
      <c r="AM525" s="762"/>
      <c r="AN525" s="709"/>
      <c r="AO525" s="693"/>
      <c r="AP525" s="779"/>
      <c r="AQ525" s="764"/>
      <c r="AR525" s="764"/>
      <c r="AS525" s="765"/>
      <c r="AT525" s="768"/>
      <c r="AU525" s="712"/>
      <c r="AV525" s="712"/>
      <c r="AW525" s="712"/>
      <c r="AX525" s="712"/>
      <c r="AY525" s="949"/>
      <c r="AZ525" s="949"/>
      <c r="BA525" s="949"/>
      <c r="BB525" s="949"/>
      <c r="BC525" s="949"/>
      <c r="BD525" s="949"/>
      <c r="BE525" s="949"/>
      <c r="BF525" s="949"/>
      <c r="BG525" s="949"/>
      <c r="BH525" s="949"/>
      <c r="BI525" s="949"/>
      <c r="BJ525" s="949"/>
      <c r="BK525" s="949"/>
    </row>
    <row r="526" spans="1:63">
      <c r="A526" s="690"/>
      <c r="B526" s="691"/>
      <c r="C526" s="749"/>
      <c r="D526" s="749"/>
      <c r="E526" s="693"/>
      <c r="F526" s="693"/>
      <c r="G526" s="735"/>
      <c r="H526" s="693"/>
      <c r="I526" s="769"/>
      <c r="J526" s="693"/>
      <c r="K526" s="739" t="s">
        <v>171</v>
      </c>
      <c r="L526" s="697" t="s">
        <v>485</v>
      </c>
      <c r="M526" s="698"/>
      <c r="N526" s="699"/>
      <c r="O526" s="700"/>
      <c r="P526" s="695"/>
      <c r="Q526" s="735"/>
      <c r="R526" s="693"/>
      <c r="S526" s="740"/>
      <c r="T526" s="740"/>
      <c r="U526" s="740"/>
      <c r="V526" s="704"/>
      <c r="W526" s="704"/>
      <c r="X526" s="705"/>
      <c r="Y526" s="704"/>
      <c r="Z526" s="704"/>
      <c r="AA526" s="704"/>
      <c r="AB526" s="740"/>
      <c r="AC526" s="740"/>
      <c r="AD526" s="740"/>
      <c r="AE526" s="740"/>
      <c r="AF526" s="693"/>
      <c r="AG526" s="761"/>
      <c r="AH526" s="760"/>
      <c r="AI526" s="761"/>
      <c r="AJ526" s="760"/>
      <c r="AK526" s="762"/>
      <c r="AL526" s="762"/>
      <c r="AM526" s="762"/>
      <c r="AN526" s="709"/>
      <c r="AO526" s="693"/>
      <c r="AP526" s="779"/>
      <c r="AQ526" s="764"/>
      <c r="AR526" s="764"/>
      <c r="AS526" s="765"/>
      <c r="AT526" s="768"/>
      <c r="AU526" s="712"/>
      <c r="AV526" s="712"/>
      <c r="AW526" s="712"/>
      <c r="AX526" s="712"/>
      <c r="AY526" s="949"/>
      <c r="AZ526" s="949"/>
      <c r="BA526" s="949"/>
      <c r="BB526" s="949"/>
      <c r="BC526" s="949"/>
      <c r="BD526" s="949"/>
      <c r="BE526" s="949"/>
      <c r="BF526" s="949"/>
      <c r="BG526" s="949"/>
      <c r="BH526" s="949"/>
      <c r="BI526" s="949"/>
      <c r="BJ526" s="949"/>
      <c r="BK526" s="949"/>
    </row>
    <row r="527" spans="1:63">
      <c r="A527" s="690"/>
      <c r="B527" s="691"/>
      <c r="C527" s="749"/>
      <c r="D527" s="749"/>
      <c r="E527" s="693"/>
      <c r="F527" s="693"/>
      <c r="G527" s="735"/>
      <c r="H527" s="693"/>
      <c r="I527" s="769"/>
      <c r="J527" s="693"/>
      <c r="K527" s="739" t="s">
        <v>172</v>
      </c>
      <c r="L527" s="697" t="s">
        <v>485</v>
      </c>
      <c r="M527" s="698"/>
      <c r="N527" s="699"/>
      <c r="O527" s="700"/>
      <c r="P527" s="695"/>
      <c r="Q527" s="735"/>
      <c r="R527" s="693"/>
      <c r="S527" s="740"/>
      <c r="T527" s="740"/>
      <c r="U527" s="740"/>
      <c r="V527" s="704"/>
      <c r="W527" s="704"/>
      <c r="X527" s="705"/>
      <c r="Y527" s="704"/>
      <c r="Z527" s="704"/>
      <c r="AA527" s="704"/>
      <c r="AB527" s="740"/>
      <c r="AC527" s="740"/>
      <c r="AD527" s="740"/>
      <c r="AE527" s="740"/>
      <c r="AF527" s="693"/>
      <c r="AG527" s="761"/>
      <c r="AH527" s="760"/>
      <c r="AI527" s="761"/>
      <c r="AJ527" s="760"/>
      <c r="AK527" s="762"/>
      <c r="AL527" s="762"/>
      <c r="AM527" s="762"/>
      <c r="AN527" s="709"/>
      <c r="AO527" s="693"/>
      <c r="AP527" s="779"/>
      <c r="AQ527" s="764"/>
      <c r="AR527" s="764"/>
      <c r="AS527" s="765"/>
      <c r="AT527" s="768"/>
      <c r="AU527" s="712"/>
      <c r="AV527" s="712"/>
      <c r="AW527" s="712"/>
      <c r="AX527" s="712"/>
      <c r="AY527" s="949"/>
      <c r="AZ527" s="949"/>
      <c r="BA527" s="949"/>
      <c r="BB527" s="949"/>
      <c r="BC527" s="949"/>
      <c r="BD527" s="949"/>
      <c r="BE527" s="949"/>
      <c r="BF527" s="949"/>
      <c r="BG527" s="949"/>
      <c r="BH527" s="949"/>
      <c r="BI527" s="949"/>
      <c r="BJ527" s="949"/>
      <c r="BK527" s="949"/>
    </row>
    <row r="528" spans="1:63">
      <c r="A528" s="690"/>
      <c r="B528" s="691"/>
      <c r="C528" s="749"/>
      <c r="D528" s="749"/>
      <c r="E528" s="693"/>
      <c r="F528" s="693"/>
      <c r="G528" s="735"/>
      <c r="H528" s="693"/>
      <c r="I528" s="769"/>
      <c r="J528" s="693"/>
      <c r="K528" s="739" t="s">
        <v>173</v>
      </c>
      <c r="L528" s="697" t="s">
        <v>485</v>
      </c>
      <c r="M528" s="698"/>
      <c r="N528" s="699"/>
      <c r="O528" s="700"/>
      <c r="P528" s="695"/>
      <c r="Q528" s="735"/>
      <c r="R528" s="693"/>
      <c r="S528" s="740"/>
      <c r="T528" s="740"/>
      <c r="U528" s="740"/>
      <c r="V528" s="704"/>
      <c r="W528" s="704"/>
      <c r="X528" s="705"/>
      <c r="Y528" s="704"/>
      <c r="Z528" s="704"/>
      <c r="AA528" s="704"/>
      <c r="AB528" s="740"/>
      <c r="AC528" s="740"/>
      <c r="AD528" s="740"/>
      <c r="AE528" s="740"/>
      <c r="AF528" s="693"/>
      <c r="AG528" s="761"/>
      <c r="AH528" s="760"/>
      <c r="AI528" s="761"/>
      <c r="AJ528" s="760"/>
      <c r="AK528" s="762"/>
      <c r="AL528" s="762"/>
      <c r="AM528" s="762"/>
      <c r="AN528" s="709"/>
      <c r="AO528" s="693"/>
      <c r="AP528" s="779"/>
      <c r="AQ528" s="764"/>
      <c r="AR528" s="764"/>
      <c r="AS528" s="765"/>
      <c r="AT528" s="768"/>
      <c r="AU528" s="712"/>
      <c r="AV528" s="712"/>
      <c r="AW528" s="712"/>
      <c r="AX528" s="712"/>
      <c r="AY528" s="949"/>
      <c r="AZ528" s="949"/>
      <c r="BA528" s="949"/>
      <c r="BB528" s="949"/>
      <c r="BC528" s="949"/>
      <c r="BD528" s="949"/>
      <c r="BE528" s="949"/>
      <c r="BF528" s="949"/>
      <c r="BG528" s="949"/>
      <c r="BH528" s="949"/>
      <c r="BI528" s="949"/>
      <c r="BJ528" s="949"/>
      <c r="BK528" s="949"/>
    </row>
    <row r="529" spans="1:63">
      <c r="A529" s="690"/>
      <c r="B529" s="691"/>
      <c r="C529" s="749"/>
      <c r="D529" s="749"/>
      <c r="E529" s="693"/>
      <c r="F529" s="693"/>
      <c r="G529" s="735"/>
      <c r="H529" s="693"/>
      <c r="I529" s="769"/>
      <c r="J529" s="693"/>
      <c r="K529" s="739" t="s">
        <v>174</v>
      </c>
      <c r="L529" s="697" t="s">
        <v>485</v>
      </c>
      <c r="M529" s="698"/>
      <c r="N529" s="699"/>
      <c r="O529" s="700"/>
      <c r="P529" s="695"/>
      <c r="Q529" s="735"/>
      <c r="R529" s="693"/>
      <c r="S529" s="740"/>
      <c r="T529" s="740"/>
      <c r="U529" s="740"/>
      <c r="V529" s="704"/>
      <c r="W529" s="704"/>
      <c r="X529" s="705"/>
      <c r="Y529" s="704"/>
      <c r="Z529" s="704"/>
      <c r="AA529" s="704"/>
      <c r="AB529" s="740"/>
      <c r="AC529" s="740"/>
      <c r="AD529" s="740"/>
      <c r="AE529" s="740"/>
      <c r="AF529" s="693"/>
      <c r="AG529" s="761"/>
      <c r="AH529" s="760"/>
      <c r="AI529" s="761"/>
      <c r="AJ529" s="760"/>
      <c r="AK529" s="762"/>
      <c r="AL529" s="762"/>
      <c r="AM529" s="762"/>
      <c r="AN529" s="709"/>
      <c r="AO529" s="693"/>
      <c r="AP529" s="779"/>
      <c r="AQ529" s="764"/>
      <c r="AR529" s="764"/>
      <c r="AS529" s="765"/>
      <c r="AT529" s="768"/>
      <c r="AU529" s="712"/>
      <c r="AV529" s="712"/>
      <c r="AW529" s="712"/>
      <c r="AX529" s="712"/>
      <c r="AY529" s="949"/>
      <c r="AZ529" s="949"/>
      <c r="BA529" s="949"/>
      <c r="BB529" s="949"/>
      <c r="BC529" s="949"/>
      <c r="BD529" s="949"/>
      <c r="BE529" s="949"/>
      <c r="BF529" s="949"/>
      <c r="BG529" s="949"/>
      <c r="BH529" s="949"/>
      <c r="BI529" s="949"/>
      <c r="BJ529" s="949"/>
      <c r="BK529" s="949"/>
    </row>
    <row r="530" spans="1:63" ht="178.5" customHeight="1">
      <c r="A530" s="690"/>
      <c r="B530" s="691"/>
      <c r="C530" s="751"/>
      <c r="D530" s="751"/>
      <c r="E530" s="693"/>
      <c r="F530" s="693"/>
      <c r="G530" s="735"/>
      <c r="H530" s="693"/>
      <c r="I530" s="663"/>
      <c r="J530" s="693"/>
      <c r="K530" s="739" t="s">
        <v>175</v>
      </c>
      <c r="L530" s="697" t="s">
        <v>485</v>
      </c>
      <c r="M530" s="698"/>
      <c r="N530" s="699"/>
      <c r="O530" s="700"/>
      <c r="P530" s="695"/>
      <c r="Q530" s="735"/>
      <c r="R530" s="693"/>
      <c r="S530" s="672"/>
      <c r="T530" s="672"/>
      <c r="U530" s="672"/>
      <c r="V530" s="704"/>
      <c r="W530" s="704"/>
      <c r="X530" s="705"/>
      <c r="Y530" s="704"/>
      <c r="Z530" s="704"/>
      <c r="AA530" s="704"/>
      <c r="AB530" s="672"/>
      <c r="AC530" s="672"/>
      <c r="AD530" s="672"/>
      <c r="AE530" s="672"/>
      <c r="AF530" s="693"/>
      <c r="AG530" s="761"/>
      <c r="AH530" s="760"/>
      <c r="AI530" s="761"/>
      <c r="AJ530" s="760"/>
      <c r="AK530" s="762"/>
      <c r="AL530" s="762"/>
      <c r="AM530" s="762"/>
      <c r="AN530" s="709"/>
      <c r="AO530" s="693"/>
      <c r="AP530" s="779"/>
      <c r="AQ530" s="764"/>
      <c r="AR530" s="764"/>
      <c r="AS530" s="765"/>
      <c r="AT530" s="774"/>
      <c r="AU530" s="673"/>
      <c r="AV530" s="673"/>
      <c r="AW530" s="673"/>
      <c r="AX530" s="673"/>
      <c r="AY530" s="949"/>
      <c r="AZ530" s="949"/>
      <c r="BA530" s="949"/>
      <c r="BB530" s="949"/>
      <c r="BC530" s="949"/>
      <c r="BD530" s="949"/>
      <c r="BE530" s="949"/>
      <c r="BF530" s="949"/>
      <c r="BG530" s="949"/>
      <c r="BH530" s="949"/>
      <c r="BI530" s="949"/>
      <c r="BJ530" s="949"/>
      <c r="BK530" s="949"/>
    </row>
  </sheetData>
  <autoFilter ref="A1:BK530" xr:uid="{00000000-0001-0000-0600-000000000000}">
    <filterColumn colId="0" showButton="0"/>
    <filterColumn colId="1" showButton="0"/>
    <filterColumn colId="2" showButton="0"/>
    <filterColumn colId="3"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autoFilter>
  <mergeCells count="2510">
    <mergeCell ref="S336:S339"/>
    <mergeCell ref="S241:S244"/>
    <mergeCell ref="T241:T244"/>
    <mergeCell ref="X474:X484"/>
    <mergeCell ref="AU474:AU484"/>
    <mergeCell ref="AV474:AV484"/>
    <mergeCell ref="AW474:AW484"/>
    <mergeCell ref="AX474:AX484"/>
    <mergeCell ref="X93:X100"/>
    <mergeCell ref="W455:W465"/>
    <mergeCell ref="X455:X465"/>
    <mergeCell ref="T127:T130"/>
    <mergeCell ref="U127:U130"/>
    <mergeCell ref="V44:V54"/>
    <mergeCell ref="W44:W54"/>
    <mergeCell ref="S485:S492"/>
    <mergeCell ref="T485:T492"/>
    <mergeCell ref="U485:U492"/>
    <mergeCell ref="AU401:AU416"/>
    <mergeCell ref="AV401:AV416"/>
    <mergeCell ref="AW401:AW416"/>
    <mergeCell ref="AX401:AX416"/>
    <mergeCell ref="AS348:AS389"/>
    <mergeCell ref="AT375:AT389"/>
    <mergeCell ref="AU348:AU358"/>
    <mergeCell ref="AV348:AV358"/>
    <mergeCell ref="AW348:AW358"/>
    <mergeCell ref="AX348:AX358"/>
    <mergeCell ref="AU485:AU492"/>
    <mergeCell ref="AV485:AV492"/>
    <mergeCell ref="AW485:AW492"/>
    <mergeCell ref="AX485:AX492"/>
    <mergeCell ref="S17:S24"/>
    <mergeCell ref="T17:T24"/>
    <mergeCell ref="U17:U24"/>
    <mergeCell ref="S36:S43"/>
    <mergeCell ref="T36:T43"/>
    <mergeCell ref="U36:U43"/>
    <mergeCell ref="S55:S62"/>
    <mergeCell ref="T55:T62"/>
    <mergeCell ref="U55:U62"/>
    <mergeCell ref="S74:S81"/>
    <mergeCell ref="T74:T81"/>
    <mergeCell ref="U74:U81"/>
    <mergeCell ref="S93:S100"/>
    <mergeCell ref="T93:T100"/>
    <mergeCell ref="U93:U100"/>
    <mergeCell ref="S146:S149"/>
    <mergeCell ref="T245:T252"/>
    <mergeCell ref="AU504:AU511"/>
    <mergeCell ref="AV504:AV511"/>
    <mergeCell ref="AW504:AW511"/>
    <mergeCell ref="AX504:AX511"/>
    <mergeCell ref="AU512:AU530"/>
    <mergeCell ref="AV512:AV530"/>
    <mergeCell ref="AW512:AW530"/>
    <mergeCell ref="AX512:AX530"/>
    <mergeCell ref="Y409:Y416"/>
    <mergeCell ref="AC417:AC427"/>
    <mergeCell ref="AN474:AN492"/>
    <mergeCell ref="AB523:AB530"/>
    <mergeCell ref="AC523:AC530"/>
    <mergeCell ref="AD523:AD530"/>
    <mergeCell ref="AE523:AE530"/>
    <mergeCell ref="AB474:AB484"/>
    <mergeCell ref="AC474:AC484"/>
    <mergeCell ref="AD474:AD484"/>
    <mergeCell ref="AE474:AE484"/>
    <mergeCell ref="AE417:AE427"/>
    <mergeCell ref="AG455:AG465"/>
    <mergeCell ref="AF436:AF446"/>
    <mergeCell ref="AF447:AF454"/>
    <mergeCell ref="AG474:AG484"/>
    <mergeCell ref="Y417:Y427"/>
    <mergeCell ref="AU428:AU435"/>
    <mergeCell ref="AV428:AV435"/>
    <mergeCell ref="AW428:AW435"/>
    <mergeCell ref="AX428:AX435"/>
    <mergeCell ref="AU436:AU445"/>
    <mergeCell ref="AV436:AV445"/>
    <mergeCell ref="AW436:AW445"/>
    <mergeCell ref="AU493:AU503"/>
    <mergeCell ref="AV493:AV503"/>
    <mergeCell ref="AW493:AW503"/>
    <mergeCell ref="AX493:AX503"/>
    <mergeCell ref="AX436:AX445"/>
    <mergeCell ref="AU447:AU454"/>
    <mergeCell ref="AV447:AV454"/>
    <mergeCell ref="AW447:AW454"/>
    <mergeCell ref="AX447:AX454"/>
    <mergeCell ref="AU455:AU465"/>
    <mergeCell ref="AV455:AV465"/>
    <mergeCell ref="AY466:AY473"/>
    <mergeCell ref="AZ466:AZ473"/>
    <mergeCell ref="BA466:BA473"/>
    <mergeCell ref="BB466:BB473"/>
    <mergeCell ref="BC466:BC473"/>
    <mergeCell ref="BD466:BD473"/>
    <mergeCell ref="BE466:BE473"/>
    <mergeCell ref="BF466:BF473"/>
    <mergeCell ref="BG466:BG473"/>
    <mergeCell ref="BH466:BH473"/>
    <mergeCell ref="BI466:BI473"/>
    <mergeCell ref="BJ466:BJ473"/>
    <mergeCell ref="BK466:BK473"/>
    <mergeCell ref="AW455:AW465"/>
    <mergeCell ref="AX455:AX465"/>
    <mergeCell ref="AU466:AU473"/>
    <mergeCell ref="AV466:AV473"/>
    <mergeCell ref="AW466:AW473"/>
    <mergeCell ref="AX466:AX473"/>
    <mergeCell ref="AT466:AT473"/>
    <mergeCell ref="R382:R389"/>
    <mergeCell ref="W359:W366"/>
    <mergeCell ref="AU417:AU427"/>
    <mergeCell ref="AV417:AV427"/>
    <mergeCell ref="AW417:AW427"/>
    <mergeCell ref="AX417:AX427"/>
    <mergeCell ref="W466:W473"/>
    <mergeCell ref="X466:X473"/>
    <mergeCell ref="Y466:Y473"/>
    <mergeCell ref="AM455:AM473"/>
    <mergeCell ref="R390:R400"/>
    <mergeCell ref="AA455:AA473"/>
    <mergeCell ref="AQ390:AQ416"/>
    <mergeCell ref="AJ417:AJ435"/>
    <mergeCell ref="AA436:AA454"/>
    <mergeCell ref="Z409:Z416"/>
    <mergeCell ref="Z428:Z435"/>
    <mergeCell ref="AF428:AF435"/>
    <mergeCell ref="AU253:AU263"/>
    <mergeCell ref="AV253:AV263"/>
    <mergeCell ref="AW253:AW263"/>
    <mergeCell ref="AX253:AX263"/>
    <mergeCell ref="AU367:AU374"/>
    <mergeCell ref="AV367:AV374"/>
    <mergeCell ref="AW367:AW374"/>
    <mergeCell ref="AX367:AX374"/>
    <mergeCell ref="AU359:AU366"/>
    <mergeCell ref="AV359:AV366"/>
    <mergeCell ref="AW359:AW366"/>
    <mergeCell ref="AX359:AX366"/>
    <mergeCell ref="AU382:AU389"/>
    <mergeCell ref="AV382:AV389"/>
    <mergeCell ref="AW382:AW389"/>
    <mergeCell ref="AX382:AX389"/>
    <mergeCell ref="AU390:AU400"/>
    <mergeCell ref="AV390:AV400"/>
    <mergeCell ref="AW390:AW400"/>
    <mergeCell ref="AX390:AX400"/>
    <mergeCell ref="AW340:AW347"/>
    <mergeCell ref="AX340:AX347"/>
    <mergeCell ref="AV310:AV320"/>
    <mergeCell ref="AU310:AU320"/>
    <mergeCell ref="AB321:AB328"/>
    <mergeCell ref="AB417:AB427"/>
    <mergeCell ref="Y321:Y328"/>
    <mergeCell ref="AX302:AX309"/>
    <mergeCell ref="AU215:AU225"/>
    <mergeCell ref="AV215:AV225"/>
    <mergeCell ref="AU264:AU271"/>
    <mergeCell ref="AV264:AV271"/>
    <mergeCell ref="AW264:AW271"/>
    <mergeCell ref="AX264:AX271"/>
    <mergeCell ref="AU272:AU282"/>
    <mergeCell ref="AV272:AV282"/>
    <mergeCell ref="AW272:AW282"/>
    <mergeCell ref="AX272:AX282"/>
    <mergeCell ref="AU283:AU290"/>
    <mergeCell ref="AV283:AV290"/>
    <mergeCell ref="AW215:AW225"/>
    <mergeCell ref="AX215:AX225"/>
    <mergeCell ref="AU226:AU233"/>
    <mergeCell ref="AV226:AV233"/>
    <mergeCell ref="AW226:AW233"/>
    <mergeCell ref="AX226:AX233"/>
    <mergeCell ref="AU234:AU243"/>
    <mergeCell ref="AV234:AV243"/>
    <mergeCell ref="AW234:AW243"/>
    <mergeCell ref="AX234:AX243"/>
    <mergeCell ref="AU244:AU252"/>
    <mergeCell ref="AV244:AV252"/>
    <mergeCell ref="AT226:AT233"/>
    <mergeCell ref="AC291:AC301"/>
    <mergeCell ref="AD291:AD301"/>
    <mergeCell ref="AE291:AE301"/>
    <mergeCell ref="AX82:AX100"/>
    <mergeCell ref="AU101:AU111"/>
    <mergeCell ref="AU120:AU130"/>
    <mergeCell ref="AU131:AU138"/>
    <mergeCell ref="AW244:AW252"/>
    <mergeCell ref="AX244:AX252"/>
    <mergeCell ref="AW177:AW187"/>
    <mergeCell ref="AX177:AX187"/>
    <mergeCell ref="AU188:AU195"/>
    <mergeCell ref="AV188:AV195"/>
    <mergeCell ref="AW188:AW195"/>
    <mergeCell ref="AX188:AX195"/>
    <mergeCell ref="AU196:AU206"/>
    <mergeCell ref="AV196:AV206"/>
    <mergeCell ref="AW196:AW206"/>
    <mergeCell ref="AX196:AX206"/>
    <mergeCell ref="AU207:AU214"/>
    <mergeCell ref="AV207:AV214"/>
    <mergeCell ref="AW207:AW214"/>
    <mergeCell ref="AX207:AX214"/>
    <mergeCell ref="AU112:AU119"/>
    <mergeCell ref="AV101:AV111"/>
    <mergeCell ref="AV112:AV119"/>
    <mergeCell ref="AW102:AW111"/>
    <mergeCell ref="AW112:AW119"/>
    <mergeCell ref="AX101:AX111"/>
    <mergeCell ref="AX112:AX119"/>
    <mergeCell ref="AB215:AB225"/>
    <mergeCell ref="AC215:AC225"/>
    <mergeCell ref="AG215:AG225"/>
    <mergeCell ref="AR234:AR252"/>
    <mergeCell ref="AS234:AS252"/>
    <mergeCell ref="AT234:AT252"/>
    <mergeCell ref="V215:V225"/>
    <mergeCell ref="AH101:AH119"/>
    <mergeCell ref="W245:W252"/>
    <mergeCell ref="X245:X252"/>
    <mergeCell ref="V112:V119"/>
    <mergeCell ref="AR215:AR233"/>
    <mergeCell ref="AS215:AS233"/>
    <mergeCell ref="AT215:AT225"/>
    <mergeCell ref="AK215:AK233"/>
    <mergeCell ref="AL215:AL233"/>
    <mergeCell ref="AM215:AM233"/>
    <mergeCell ref="AI101:AI119"/>
    <mergeCell ref="AP101:AP111"/>
    <mergeCell ref="AG112:AG119"/>
    <mergeCell ref="AK234:AK252"/>
    <mergeCell ref="AL234:AL252"/>
    <mergeCell ref="AM234:AM252"/>
    <mergeCell ref="AN234:AN252"/>
    <mergeCell ref="AO234:AO252"/>
    <mergeCell ref="AP196:AP206"/>
    <mergeCell ref="AT196:AT206"/>
    <mergeCell ref="A234:A252"/>
    <mergeCell ref="B234:B252"/>
    <mergeCell ref="C234:C242"/>
    <mergeCell ref="D234:D242"/>
    <mergeCell ref="E234:E252"/>
    <mergeCell ref="F234:F252"/>
    <mergeCell ref="G234:G244"/>
    <mergeCell ref="H234:H252"/>
    <mergeCell ref="I234:I252"/>
    <mergeCell ref="J234:J252"/>
    <mergeCell ref="M234:M252"/>
    <mergeCell ref="N234:N252"/>
    <mergeCell ref="O234:O252"/>
    <mergeCell ref="P234:P252"/>
    <mergeCell ref="Q234:Q244"/>
    <mergeCell ref="R234:R244"/>
    <mergeCell ref="V234:V244"/>
    <mergeCell ref="S245:S252"/>
    <mergeCell ref="C243:C252"/>
    <mergeCell ref="D243:D252"/>
    <mergeCell ref="G245:G252"/>
    <mergeCell ref="Q245:Q252"/>
    <mergeCell ref="R245:R252"/>
    <mergeCell ref="V245:V252"/>
    <mergeCell ref="U241:U244"/>
    <mergeCell ref="U245:U252"/>
    <mergeCell ref="R215:R225"/>
    <mergeCell ref="AD215:AD225"/>
    <mergeCell ref="S222:S225"/>
    <mergeCell ref="T222:T225"/>
    <mergeCell ref="U222:U225"/>
    <mergeCell ref="C224:C233"/>
    <mergeCell ref="D224:D233"/>
    <mergeCell ref="G226:G233"/>
    <mergeCell ref="Q226:Q233"/>
    <mergeCell ref="R226:R233"/>
    <mergeCell ref="V226:V233"/>
    <mergeCell ref="W226:W233"/>
    <mergeCell ref="X226:X233"/>
    <mergeCell ref="Y226:Y233"/>
    <mergeCell ref="Z226:Z233"/>
    <mergeCell ref="AB226:AB233"/>
    <mergeCell ref="AC226:AC233"/>
    <mergeCell ref="AD226:AD233"/>
    <mergeCell ref="D215:D223"/>
    <mergeCell ref="E215:E233"/>
    <mergeCell ref="F215:F233"/>
    <mergeCell ref="G215:G225"/>
    <mergeCell ref="H215:H233"/>
    <mergeCell ref="I215:I233"/>
    <mergeCell ref="J215:J233"/>
    <mergeCell ref="M215:M233"/>
    <mergeCell ref="N215:N233"/>
    <mergeCell ref="W215:W225"/>
    <mergeCell ref="X215:X225"/>
    <mergeCell ref="Y215:Y225"/>
    <mergeCell ref="Z215:Z225"/>
    <mergeCell ref="AA215:AA233"/>
    <mergeCell ref="A196:A214"/>
    <mergeCell ref="AF226:AF233"/>
    <mergeCell ref="AG226:AG233"/>
    <mergeCell ref="AP226:AP233"/>
    <mergeCell ref="AQ215:AQ233"/>
    <mergeCell ref="X158:X168"/>
    <mergeCell ref="Y158:Y168"/>
    <mergeCell ref="W112:W119"/>
    <mergeCell ref="X112:X119"/>
    <mergeCell ref="Y112:Y119"/>
    <mergeCell ref="R177:R187"/>
    <mergeCell ref="V177:V187"/>
    <mergeCell ref="X101:X111"/>
    <mergeCell ref="AE101:AE111"/>
    <mergeCell ref="AC131:AC138"/>
    <mergeCell ref="AD131:AD138"/>
    <mergeCell ref="AE131:AE138"/>
    <mergeCell ref="AF158:AF176"/>
    <mergeCell ref="AH139:AH157"/>
    <mergeCell ref="AI139:AI157"/>
    <mergeCell ref="AI158:AI176"/>
    <mergeCell ref="A215:A233"/>
    <mergeCell ref="B215:B233"/>
    <mergeCell ref="C215:C223"/>
    <mergeCell ref="AP131:AP138"/>
    <mergeCell ref="O139:O157"/>
    <mergeCell ref="P139:P157"/>
    <mergeCell ref="Q139:Q149"/>
    <mergeCell ref="W139:W157"/>
    <mergeCell ref="V139:V157"/>
    <mergeCell ref="AA196:AA214"/>
    <mergeCell ref="AE158:AE176"/>
    <mergeCell ref="AH196:AH214"/>
    <mergeCell ref="AK120:AK138"/>
    <mergeCell ref="AL120:AL138"/>
    <mergeCell ref="AM120:AM138"/>
    <mergeCell ref="AN120:AN138"/>
    <mergeCell ref="AO120:AO138"/>
    <mergeCell ref="AA120:AA138"/>
    <mergeCell ref="AF120:AF130"/>
    <mergeCell ref="J139:J157"/>
    <mergeCell ref="G188:G195"/>
    <mergeCell ref="P215:P233"/>
    <mergeCell ref="Y245:Y252"/>
    <mergeCell ref="AC101:AC111"/>
    <mergeCell ref="AD101:AD111"/>
    <mergeCell ref="J82:J100"/>
    <mergeCell ref="Z245:Z252"/>
    <mergeCell ref="AB245:AB252"/>
    <mergeCell ref="AC245:AC252"/>
    <mergeCell ref="AD245:AD252"/>
    <mergeCell ref="AE245:AE252"/>
    <mergeCell ref="W234:W244"/>
    <mergeCell ref="X234:X244"/>
    <mergeCell ref="Y234:Y244"/>
    <mergeCell ref="Z234:Z244"/>
    <mergeCell ref="AA234:AA252"/>
    <mergeCell ref="AB234:AB244"/>
    <mergeCell ref="AC234:AC244"/>
    <mergeCell ref="AD234:AD244"/>
    <mergeCell ref="AE234:AE244"/>
    <mergeCell ref="O215:O233"/>
    <mergeCell ref="AG196:AG206"/>
    <mergeCell ref="Q215:Q225"/>
    <mergeCell ref="Z74:Z81"/>
    <mergeCell ref="X63:X73"/>
    <mergeCell ref="M101:M119"/>
    <mergeCell ref="AH177:AH195"/>
    <mergeCell ref="AC63:AC73"/>
    <mergeCell ref="AD63:AD73"/>
    <mergeCell ref="AE63:AE73"/>
    <mergeCell ref="AE139:AE157"/>
    <mergeCell ref="X139:X157"/>
    <mergeCell ref="Y139:Y157"/>
    <mergeCell ref="Z139:Z157"/>
    <mergeCell ref="AB139:AB157"/>
    <mergeCell ref="AC139:AC157"/>
    <mergeCell ref="AD139:AD157"/>
    <mergeCell ref="R139:R149"/>
    <mergeCell ref="AF131:AF138"/>
    <mergeCell ref="AA139:AA157"/>
    <mergeCell ref="AE82:AE92"/>
    <mergeCell ref="AE112:AE119"/>
    <mergeCell ref="R112:R119"/>
    <mergeCell ref="W93:W100"/>
    <mergeCell ref="AC302:AC309"/>
    <mergeCell ref="AD302:AD309"/>
    <mergeCell ref="AE302:AE309"/>
    <mergeCell ref="AD207:AD214"/>
    <mergeCell ref="AE207:AE214"/>
    <mergeCell ref="AN215:AN233"/>
    <mergeCell ref="AO215:AO233"/>
    <mergeCell ref="AP215:AP225"/>
    <mergeCell ref="AP245:AP252"/>
    <mergeCell ref="AF234:AF252"/>
    <mergeCell ref="AD409:AD416"/>
    <mergeCell ref="AC207:AC214"/>
    <mergeCell ref="AI234:AI252"/>
    <mergeCell ref="AJ234:AJ252"/>
    <mergeCell ref="AG207:AG214"/>
    <mergeCell ref="AH215:AH233"/>
    <mergeCell ref="AI215:AI233"/>
    <mergeCell ref="AF264:AF271"/>
    <mergeCell ref="AJ272:AJ290"/>
    <mergeCell ref="AI272:AI290"/>
    <mergeCell ref="AE215:AE225"/>
    <mergeCell ref="AF215:AF225"/>
    <mergeCell ref="AH291:AH309"/>
    <mergeCell ref="AI291:AI309"/>
    <mergeCell ref="AP234:AP244"/>
    <mergeCell ref="AP207:AP214"/>
    <mergeCell ref="AE226:AE233"/>
    <mergeCell ref="AP340:AP347"/>
    <mergeCell ref="AL390:AL416"/>
    <mergeCell ref="AG401:AG408"/>
    <mergeCell ref="AF409:AF416"/>
    <mergeCell ref="AI253:AI271"/>
    <mergeCell ref="AT504:AT511"/>
    <mergeCell ref="AB504:AB511"/>
    <mergeCell ref="AC504:AC511"/>
    <mergeCell ref="AD504:AD511"/>
    <mergeCell ref="AE504:AE511"/>
    <mergeCell ref="AG493:AG511"/>
    <mergeCell ref="AE455:AE465"/>
    <mergeCell ref="AE466:AE473"/>
    <mergeCell ref="AQ474:AQ492"/>
    <mergeCell ref="AP493:AP498"/>
    <mergeCell ref="AP499:AP511"/>
    <mergeCell ref="AC310:AC320"/>
    <mergeCell ref="AD310:AD320"/>
    <mergeCell ref="AB283:AB290"/>
    <mergeCell ref="AF329:AF339"/>
    <mergeCell ref="AR329:AR347"/>
    <mergeCell ref="AS329:AS347"/>
    <mergeCell ref="AT329:AT339"/>
    <mergeCell ref="AN291:AN309"/>
    <mergeCell ref="AG485:AG492"/>
    <mergeCell ref="AB447:AB454"/>
    <mergeCell ref="AC447:AC454"/>
    <mergeCell ref="AO493:AO511"/>
    <mergeCell ref="AI493:AI511"/>
    <mergeCell ref="AJ493:AJ511"/>
    <mergeCell ref="AI417:AI435"/>
    <mergeCell ref="AF321:AF328"/>
    <mergeCell ref="AF466:AF473"/>
    <mergeCell ref="AL436:AL454"/>
    <mergeCell ref="AF283:AF290"/>
    <mergeCell ref="AG348:AG358"/>
    <mergeCell ref="AD348:AD358"/>
    <mergeCell ref="AO474:AO492"/>
    <mergeCell ref="AK474:AK492"/>
    <mergeCell ref="AL474:AL492"/>
    <mergeCell ref="AP474:AP484"/>
    <mergeCell ref="AT474:AT484"/>
    <mergeCell ref="AG428:AG435"/>
    <mergeCell ref="AM417:AM435"/>
    <mergeCell ref="AN417:AN435"/>
    <mergeCell ref="AG417:AG427"/>
    <mergeCell ref="AO417:AO435"/>
    <mergeCell ref="AJ455:AJ473"/>
    <mergeCell ref="AD340:AD347"/>
    <mergeCell ref="AI436:AI454"/>
    <mergeCell ref="AJ215:AJ233"/>
    <mergeCell ref="AB401:AB416"/>
    <mergeCell ref="AI310:AI328"/>
    <mergeCell ref="AB329:AB339"/>
    <mergeCell ref="AC340:AC347"/>
    <mergeCell ref="AH455:AH473"/>
    <mergeCell ref="AI455:AI473"/>
    <mergeCell ref="AF253:AF263"/>
    <mergeCell ref="AG234:AG252"/>
    <mergeCell ref="AF382:AF389"/>
    <mergeCell ref="AB310:AB320"/>
    <mergeCell ref="AE340:AE347"/>
    <mergeCell ref="AH234:AH252"/>
    <mergeCell ref="AM474:AM492"/>
    <mergeCell ref="AD382:AD389"/>
    <mergeCell ref="AE382:AE389"/>
    <mergeCell ref="AB382:AB389"/>
    <mergeCell ref="AE310:AE320"/>
    <mergeCell ref="AO390:AO416"/>
    <mergeCell ref="AY280:AY286"/>
    <mergeCell ref="AK272:AK290"/>
    <mergeCell ref="AU321:AU328"/>
    <mergeCell ref="AV321:AV328"/>
    <mergeCell ref="AW321:AW328"/>
    <mergeCell ref="AX321:AX328"/>
    <mergeCell ref="AU329:AU339"/>
    <mergeCell ref="AV329:AV339"/>
    <mergeCell ref="AW329:AW339"/>
    <mergeCell ref="AX329:AX339"/>
    <mergeCell ref="AU340:AU347"/>
    <mergeCell ref="AA390:AA416"/>
    <mergeCell ref="AT409:AT416"/>
    <mergeCell ref="AS493:AS511"/>
    <mergeCell ref="AT493:AT503"/>
    <mergeCell ref="AC466:AC473"/>
    <mergeCell ref="AE401:AE408"/>
    <mergeCell ref="AC409:AC416"/>
    <mergeCell ref="AB455:AB465"/>
    <mergeCell ref="AC455:AC465"/>
    <mergeCell ref="AD455:AD465"/>
    <mergeCell ref="AB390:AB400"/>
    <mergeCell ref="AE390:AE400"/>
    <mergeCell ref="AH436:AH454"/>
    <mergeCell ref="AD417:AD427"/>
    <mergeCell ref="AI474:AI492"/>
    <mergeCell ref="AD466:AD473"/>
    <mergeCell ref="AP417:AP427"/>
    <mergeCell ref="AN390:AN416"/>
    <mergeCell ref="AM436:AM454"/>
    <mergeCell ref="AP485:AP492"/>
    <mergeCell ref="AR474:AR492"/>
    <mergeCell ref="AT283:AT290"/>
    <mergeCell ref="AL310:AL328"/>
    <mergeCell ref="AM310:AM328"/>
    <mergeCell ref="AG310:AG320"/>
    <mergeCell ref="AG321:AG328"/>
    <mergeCell ref="AS272:AS290"/>
    <mergeCell ref="AH272:AH290"/>
    <mergeCell ref="AO272:AO290"/>
    <mergeCell ref="AJ310:AJ328"/>
    <mergeCell ref="AK310:AK328"/>
    <mergeCell ref="AL272:AL290"/>
    <mergeCell ref="AT321:AT328"/>
    <mergeCell ref="AT359:AT366"/>
    <mergeCell ref="AR348:AR389"/>
    <mergeCell ref="AG272:AG282"/>
    <mergeCell ref="AG283:AG290"/>
    <mergeCell ref="AF367:AF374"/>
    <mergeCell ref="AG367:AG374"/>
    <mergeCell ref="AN329:AN347"/>
    <mergeCell ref="AP329:AP339"/>
    <mergeCell ref="AQ329:AQ347"/>
    <mergeCell ref="AO291:AO309"/>
    <mergeCell ref="AP291:AP301"/>
    <mergeCell ref="G283:G290"/>
    <mergeCell ref="Q283:Q290"/>
    <mergeCell ref="J272:J290"/>
    <mergeCell ref="M272:M290"/>
    <mergeCell ref="G321:G328"/>
    <mergeCell ref="G310:G320"/>
    <mergeCell ref="Y283:Y290"/>
    <mergeCell ref="V272:V282"/>
    <mergeCell ref="I310:I328"/>
    <mergeCell ref="Y272:Y282"/>
    <mergeCell ref="Z272:Z282"/>
    <mergeCell ref="Z283:Z290"/>
    <mergeCell ref="AA272:AA290"/>
    <mergeCell ref="P310:P328"/>
    <mergeCell ref="V283:V290"/>
    <mergeCell ref="R272:R282"/>
    <mergeCell ref="R283:R290"/>
    <mergeCell ref="Q310:Q320"/>
    <mergeCell ref="Q321:Q328"/>
    <mergeCell ref="T279:T282"/>
    <mergeCell ref="U279:U282"/>
    <mergeCell ref="X321:X328"/>
    <mergeCell ref="R310:R320"/>
    <mergeCell ref="R321:R328"/>
    <mergeCell ref="O272:O290"/>
    <mergeCell ref="N310:N328"/>
    <mergeCell ref="T317:T320"/>
    <mergeCell ref="U317:U320"/>
    <mergeCell ref="Z321:Z328"/>
    <mergeCell ref="M310:M328"/>
    <mergeCell ref="V310:V320"/>
    <mergeCell ref="S317:S320"/>
    <mergeCell ref="AZ287:AZ290"/>
    <mergeCell ref="J310:J328"/>
    <mergeCell ref="AP272:AP282"/>
    <mergeCell ref="AP283:AP290"/>
    <mergeCell ref="AT272:AT282"/>
    <mergeCell ref="AN272:AN290"/>
    <mergeCell ref="AO310:AO328"/>
    <mergeCell ref="AS310:AS328"/>
    <mergeCell ref="AQ310:AQ328"/>
    <mergeCell ref="AR310:AR328"/>
    <mergeCell ref="AZ306:AZ309"/>
    <mergeCell ref="AQ291:AQ309"/>
    <mergeCell ref="AR291:AR309"/>
    <mergeCell ref="AS291:AS309"/>
    <mergeCell ref="AT291:AT301"/>
    <mergeCell ref="AP302:AP309"/>
    <mergeCell ref="AT302:AT309"/>
    <mergeCell ref="AF310:AF320"/>
    <mergeCell ref="AF272:AF282"/>
    <mergeCell ref="AZ325:AZ328"/>
    <mergeCell ref="Y310:Y320"/>
    <mergeCell ref="AW283:AW290"/>
    <mergeCell ref="AX283:AX290"/>
    <mergeCell ref="AU291:AU301"/>
    <mergeCell ref="AV291:AV301"/>
    <mergeCell ref="AW291:AW301"/>
    <mergeCell ref="AX291:AX301"/>
    <mergeCell ref="S279:S282"/>
    <mergeCell ref="W283:W290"/>
    <mergeCell ref="AA291:AA309"/>
    <mergeCell ref="AF291:AF301"/>
    <mergeCell ref="AG291:AG301"/>
    <mergeCell ref="AY287:AY290"/>
    <mergeCell ref="AQ348:AQ389"/>
    <mergeCell ref="BI325:BI328"/>
    <mergeCell ref="BB337:BB343"/>
    <mergeCell ref="BC337:BC343"/>
    <mergeCell ref="V340:V347"/>
    <mergeCell ref="BG337:BG343"/>
    <mergeCell ref="BC344:BC347"/>
    <mergeCell ref="V321:V328"/>
    <mergeCell ref="BD344:BD347"/>
    <mergeCell ref="AZ344:AZ347"/>
    <mergeCell ref="BJ325:BJ328"/>
    <mergeCell ref="AY344:AY347"/>
    <mergeCell ref="AZ280:AZ286"/>
    <mergeCell ref="AA329:AA347"/>
    <mergeCell ref="AH310:AH328"/>
    <mergeCell ref="AT310:AT320"/>
    <mergeCell ref="AN310:AN328"/>
    <mergeCell ref="BA337:BA343"/>
    <mergeCell ref="Z310:Z320"/>
    <mergeCell ref="AW310:AW320"/>
    <mergeCell ref="AP310:AP320"/>
    <mergeCell ref="AP321:AP328"/>
    <mergeCell ref="W310:W320"/>
    <mergeCell ref="AU302:AU309"/>
    <mergeCell ref="AV302:AV309"/>
    <mergeCell ref="BA325:BA328"/>
    <mergeCell ref="BH337:BH343"/>
    <mergeCell ref="AV340:AV347"/>
    <mergeCell ref="AE348:AE358"/>
    <mergeCell ref="AI329:AI347"/>
    <mergeCell ref="AF340:AF347"/>
    <mergeCell ref="A329:A347"/>
    <mergeCell ref="B329:B347"/>
    <mergeCell ref="E329:E347"/>
    <mergeCell ref="F329:F347"/>
    <mergeCell ref="G329:G339"/>
    <mergeCell ref="H329:H347"/>
    <mergeCell ref="Y329:Y339"/>
    <mergeCell ref="AH348:AH389"/>
    <mergeCell ref="AI348:AI389"/>
    <mergeCell ref="AG382:AG389"/>
    <mergeCell ref="AP348:AP366"/>
    <mergeCell ref="AP390:AP408"/>
    <mergeCell ref="O329:O347"/>
    <mergeCell ref="P329:P347"/>
    <mergeCell ref="Q329:Q339"/>
    <mergeCell ref="U355:U358"/>
    <mergeCell ref="G401:G408"/>
    <mergeCell ref="R401:R408"/>
    <mergeCell ref="G340:G347"/>
    <mergeCell ref="I329:I347"/>
    <mergeCell ref="Z348:Z358"/>
    <mergeCell ref="S355:S358"/>
    <mergeCell ref="T355:T358"/>
    <mergeCell ref="AG340:AG347"/>
    <mergeCell ref="Z329:Z339"/>
    <mergeCell ref="X340:X347"/>
    <mergeCell ref="Y348:Y358"/>
    <mergeCell ref="X329:X339"/>
    <mergeCell ref="AN348:AN389"/>
    <mergeCell ref="AO348:AO389"/>
    <mergeCell ref="AA348:AA389"/>
    <mergeCell ref="AF348:AF358"/>
    <mergeCell ref="B310:B328"/>
    <mergeCell ref="E310:E328"/>
    <mergeCell ref="V359:V366"/>
    <mergeCell ref="N329:N347"/>
    <mergeCell ref="A348:A389"/>
    <mergeCell ref="A390:A416"/>
    <mergeCell ref="F348:F389"/>
    <mergeCell ref="AB348:AB358"/>
    <mergeCell ref="AB359:AB366"/>
    <mergeCell ref="AC348:AC358"/>
    <mergeCell ref="B390:B416"/>
    <mergeCell ref="E390:E416"/>
    <mergeCell ref="BH318:BH324"/>
    <mergeCell ref="BC329:BC336"/>
    <mergeCell ref="AY325:AY328"/>
    <mergeCell ref="BB310:BB317"/>
    <mergeCell ref="BJ344:BJ347"/>
    <mergeCell ref="AJ329:AJ347"/>
    <mergeCell ref="AG329:AG339"/>
    <mergeCell ref="AH329:AH347"/>
    <mergeCell ref="BH344:BH347"/>
    <mergeCell ref="AL329:AL347"/>
    <mergeCell ref="AM329:AM347"/>
    <mergeCell ref="BI318:BI324"/>
    <mergeCell ref="BJ318:BJ324"/>
    <mergeCell ref="BF344:BF347"/>
    <mergeCell ref="BG344:BG347"/>
    <mergeCell ref="BA344:BA347"/>
    <mergeCell ref="BF337:BF343"/>
    <mergeCell ref="BI337:BI343"/>
    <mergeCell ref="AY337:AY343"/>
    <mergeCell ref="AZ337:AZ343"/>
    <mergeCell ref="BK318:BK324"/>
    <mergeCell ref="BK310:BK317"/>
    <mergeCell ref="BG310:BG317"/>
    <mergeCell ref="BK325:BK328"/>
    <mergeCell ref="BH325:BH328"/>
    <mergeCell ref="BK344:BK347"/>
    <mergeCell ref="BD337:BD343"/>
    <mergeCell ref="BJ337:BJ343"/>
    <mergeCell ref="BI344:BI347"/>
    <mergeCell ref="AZ329:AZ336"/>
    <mergeCell ref="BE329:BE336"/>
    <mergeCell ref="BB329:BB336"/>
    <mergeCell ref="BA329:BA336"/>
    <mergeCell ref="BI310:BI317"/>
    <mergeCell ref="BJ310:BJ317"/>
    <mergeCell ref="BD325:BD328"/>
    <mergeCell ref="BC318:BC324"/>
    <mergeCell ref="BC325:BC328"/>
    <mergeCell ref="BD310:BD317"/>
    <mergeCell ref="BK329:BK336"/>
    <mergeCell ref="BB344:BB347"/>
    <mergeCell ref="BE344:BE347"/>
    <mergeCell ref="BJ329:BJ336"/>
    <mergeCell ref="BK337:BK343"/>
    <mergeCell ref="BD329:BD336"/>
    <mergeCell ref="BD318:BD324"/>
    <mergeCell ref="BE318:BE324"/>
    <mergeCell ref="BB318:BB324"/>
    <mergeCell ref="BH310:BH317"/>
    <mergeCell ref="BI329:BI336"/>
    <mergeCell ref="BC310:BC317"/>
    <mergeCell ref="BB325:BB328"/>
    <mergeCell ref="F390:F416"/>
    <mergeCell ref="M390:M416"/>
    <mergeCell ref="D338:D347"/>
    <mergeCell ref="C348:C360"/>
    <mergeCell ref="D348:D360"/>
    <mergeCell ref="G359:G366"/>
    <mergeCell ref="Q359:Q366"/>
    <mergeCell ref="O390:O416"/>
    <mergeCell ref="P390:P416"/>
    <mergeCell ref="Q390:Q400"/>
    <mergeCell ref="AC390:AC400"/>
    <mergeCell ref="AD390:AD400"/>
    <mergeCell ref="G409:G416"/>
    <mergeCell ref="Y401:Y408"/>
    <mergeCell ref="W390:W400"/>
    <mergeCell ref="AC382:AC389"/>
    <mergeCell ref="G348:G358"/>
    <mergeCell ref="AC401:AC408"/>
    <mergeCell ref="AD401:AD408"/>
    <mergeCell ref="X359:X366"/>
    <mergeCell ref="V409:V416"/>
    <mergeCell ref="W409:W416"/>
    <mergeCell ref="Z382:Z389"/>
    <mergeCell ref="V329:V339"/>
    <mergeCell ref="W329:W339"/>
    <mergeCell ref="V390:V400"/>
    <mergeCell ref="X390:X400"/>
    <mergeCell ref="V382:V389"/>
    <mergeCell ref="W401:W408"/>
    <mergeCell ref="H348:H389"/>
    <mergeCell ref="G382:G389"/>
    <mergeCell ref="Z367:Z374"/>
    <mergeCell ref="BI306:BI309"/>
    <mergeCell ref="AQ417:AQ435"/>
    <mergeCell ref="AM390:AM416"/>
    <mergeCell ref="O348:O389"/>
    <mergeCell ref="P348:P389"/>
    <mergeCell ref="Q348:Q358"/>
    <mergeCell ref="AL417:AL435"/>
    <mergeCell ref="AF455:AF465"/>
    <mergeCell ref="AK455:AK473"/>
    <mergeCell ref="AL455:AL473"/>
    <mergeCell ref="AJ436:AJ454"/>
    <mergeCell ref="O310:O328"/>
    <mergeCell ref="Y340:Y347"/>
    <mergeCell ref="T401:T408"/>
    <mergeCell ref="U401:U408"/>
    <mergeCell ref="W382:W389"/>
    <mergeCell ref="X382:X389"/>
    <mergeCell ref="Y382:Y389"/>
    <mergeCell ref="V401:V408"/>
    <mergeCell ref="Q428:Q435"/>
    <mergeCell ref="AT428:AT435"/>
    <mergeCell ref="AN455:AN473"/>
    <mergeCell ref="AO455:AO473"/>
    <mergeCell ref="AQ455:AQ473"/>
    <mergeCell ref="P417:P435"/>
    <mergeCell ref="AY329:AY336"/>
    <mergeCell ref="AL348:AL389"/>
    <mergeCell ref="AK390:AK416"/>
    <mergeCell ref="AF390:AF400"/>
    <mergeCell ref="AG466:AG473"/>
    <mergeCell ref="AK417:AK435"/>
    <mergeCell ref="Q401:Q416"/>
    <mergeCell ref="Q375:Q381"/>
    <mergeCell ref="R375:R381"/>
    <mergeCell ref="V375:V381"/>
    <mergeCell ref="W375:W381"/>
    <mergeCell ref="X375:X381"/>
    <mergeCell ref="Y375:Y381"/>
    <mergeCell ref="Z375:Z381"/>
    <mergeCell ref="S401:S408"/>
    <mergeCell ref="X409:X416"/>
    <mergeCell ref="AG359:AG366"/>
    <mergeCell ref="Z390:Z400"/>
    <mergeCell ref="Y390:Y400"/>
    <mergeCell ref="BI299:BI305"/>
    <mergeCell ref="AR455:AR473"/>
    <mergeCell ref="AS455:AS473"/>
    <mergeCell ref="AT455:AT465"/>
    <mergeCell ref="AG436:AG446"/>
    <mergeCell ref="AG447:AG454"/>
    <mergeCell ref="AP436:AP446"/>
    <mergeCell ref="AP447:AP454"/>
    <mergeCell ref="AT436:AT446"/>
    <mergeCell ref="AQ436:AQ454"/>
    <mergeCell ref="AR436:AR454"/>
    <mergeCell ref="AS436:AS454"/>
    <mergeCell ref="BF318:BF324"/>
    <mergeCell ref="Z401:Z408"/>
    <mergeCell ref="AT401:AT408"/>
    <mergeCell ref="BG318:BG324"/>
    <mergeCell ref="BF329:BF336"/>
    <mergeCell ref="BG329:BG336"/>
    <mergeCell ref="BE337:BE343"/>
    <mergeCell ref="AT447:AT454"/>
    <mergeCell ref="AB340:AB347"/>
    <mergeCell ref="AX310:AX320"/>
    <mergeCell ref="AT417:AT427"/>
    <mergeCell ref="BK306:BK309"/>
    <mergeCell ref="A310:A328"/>
    <mergeCell ref="Q291:Q301"/>
    <mergeCell ref="BF310:BF317"/>
    <mergeCell ref="BH306:BH309"/>
    <mergeCell ref="BH299:BH305"/>
    <mergeCell ref="B291:B309"/>
    <mergeCell ref="AG302:AG309"/>
    <mergeCell ref="AY306:AY309"/>
    <mergeCell ref="O291:O309"/>
    <mergeCell ref="AY291:AY298"/>
    <mergeCell ref="C329:C337"/>
    <mergeCell ref="D329:D337"/>
    <mergeCell ref="C338:C347"/>
    <mergeCell ref="A291:A309"/>
    <mergeCell ref="R329:R339"/>
    <mergeCell ref="BJ306:BJ309"/>
    <mergeCell ref="AY310:AY317"/>
    <mergeCell ref="AZ310:AZ317"/>
    <mergeCell ref="BA310:BA317"/>
    <mergeCell ref="Y302:Y309"/>
    <mergeCell ref="BJ299:BJ305"/>
    <mergeCell ref="R340:R347"/>
    <mergeCell ref="W340:W347"/>
    <mergeCell ref="T336:T339"/>
    <mergeCell ref="U336:U339"/>
    <mergeCell ref="J329:J347"/>
    <mergeCell ref="M329:M347"/>
    <mergeCell ref="BH329:BH336"/>
    <mergeCell ref="H310:H328"/>
    <mergeCell ref="S409:S416"/>
    <mergeCell ref="AT390:AT400"/>
    <mergeCell ref="AP409:AP416"/>
    <mergeCell ref="AE409:AE416"/>
    <mergeCell ref="A417:A435"/>
    <mergeCell ref="B417:B435"/>
    <mergeCell ref="E417:E435"/>
    <mergeCell ref="F417:F435"/>
    <mergeCell ref="G417:G427"/>
    <mergeCell ref="AR417:AR435"/>
    <mergeCell ref="S424:S427"/>
    <mergeCell ref="H417:H435"/>
    <mergeCell ref="J417:J435"/>
    <mergeCell ref="M417:M435"/>
    <mergeCell ref="N417:N435"/>
    <mergeCell ref="B348:B389"/>
    <mergeCell ref="AB428:AB435"/>
    <mergeCell ref="AC428:AC435"/>
    <mergeCell ref="AD428:AD435"/>
    <mergeCell ref="AE428:AE435"/>
    <mergeCell ref="O417:O435"/>
    <mergeCell ref="T409:T416"/>
    <mergeCell ref="U409:U416"/>
    <mergeCell ref="Q340:Q347"/>
    <mergeCell ref="AC329:AC339"/>
    <mergeCell ref="AD329:AD339"/>
    <mergeCell ref="AE329:AE339"/>
    <mergeCell ref="G367:G374"/>
    <mergeCell ref="R348:R358"/>
    <mergeCell ref="V348:V358"/>
    <mergeCell ref="AG409:AG416"/>
    <mergeCell ref="P436:P454"/>
    <mergeCell ref="AO436:AO454"/>
    <mergeCell ref="AP466:AP473"/>
    <mergeCell ref="Z417:Z427"/>
    <mergeCell ref="AA417:AA435"/>
    <mergeCell ref="AF417:AF427"/>
    <mergeCell ref="AK436:AK454"/>
    <mergeCell ref="AP455:AP465"/>
    <mergeCell ref="AN436:AN454"/>
    <mergeCell ref="BK291:BK298"/>
    <mergeCell ref="S298:S301"/>
    <mergeCell ref="T298:T301"/>
    <mergeCell ref="U298:U301"/>
    <mergeCell ref="BG291:BG298"/>
    <mergeCell ref="AZ291:AZ298"/>
    <mergeCell ref="AP428:AP435"/>
    <mergeCell ref="BK299:BK305"/>
    <mergeCell ref="Q302:Q309"/>
    <mergeCell ref="R302:R309"/>
    <mergeCell ref="V302:V309"/>
    <mergeCell ref="W302:W309"/>
    <mergeCell ref="X302:X309"/>
    <mergeCell ref="BE325:BE328"/>
    <mergeCell ref="BF325:BF328"/>
    <mergeCell ref="BG325:BG328"/>
    <mergeCell ref="AR390:AR416"/>
    <mergeCell ref="AS390:AS416"/>
    <mergeCell ref="BE310:BE317"/>
    <mergeCell ref="BH291:BH298"/>
    <mergeCell ref="BI291:BI298"/>
    <mergeCell ref="BJ291:BJ298"/>
    <mergeCell ref="AM291:AM309"/>
    <mergeCell ref="BD291:BD298"/>
    <mergeCell ref="BE291:BE298"/>
    <mergeCell ref="BF291:BF298"/>
    <mergeCell ref="BA306:BA309"/>
    <mergeCell ref="BD306:BD309"/>
    <mergeCell ref="BE306:BE309"/>
    <mergeCell ref="BF306:BF309"/>
    <mergeCell ref="AH417:AH435"/>
    <mergeCell ref="BE299:BE305"/>
    <mergeCell ref="BF299:BF305"/>
    <mergeCell ref="BC291:BC298"/>
    <mergeCell ref="BA299:BA305"/>
    <mergeCell ref="BB299:BB305"/>
    <mergeCell ref="BC299:BC305"/>
    <mergeCell ref="AF302:AF309"/>
    <mergeCell ref="AH390:AH416"/>
    <mergeCell ref="AF401:AF408"/>
    <mergeCell ref="AG390:AG400"/>
    <mergeCell ref="AI390:AI416"/>
    <mergeCell ref="AJ390:AJ416"/>
    <mergeCell ref="AJ348:AJ389"/>
    <mergeCell ref="AK348:AK389"/>
    <mergeCell ref="AT340:AT347"/>
    <mergeCell ref="AM348:AM389"/>
    <mergeCell ref="AF359:AF366"/>
    <mergeCell ref="AK329:AK347"/>
    <mergeCell ref="BG306:BG309"/>
    <mergeCell ref="AO329:AO347"/>
    <mergeCell ref="AY318:AY324"/>
    <mergeCell ref="AZ318:AZ324"/>
    <mergeCell ref="BA318:BA324"/>
    <mergeCell ref="AQ493:AQ511"/>
    <mergeCell ref="AK493:AK511"/>
    <mergeCell ref="AJ474:AJ492"/>
    <mergeCell ref="AF474:AF484"/>
    <mergeCell ref="AR493:AR511"/>
    <mergeCell ref="AD485:AD492"/>
    <mergeCell ref="AE485:AE492"/>
    <mergeCell ref="AE493:AE503"/>
    <mergeCell ref="D310:D318"/>
    <mergeCell ref="AT523:AT530"/>
    <mergeCell ref="AQ512:AQ530"/>
    <mergeCell ref="AR512:AR530"/>
    <mergeCell ref="AS512:AS530"/>
    <mergeCell ref="AP523:AP530"/>
    <mergeCell ref="Q512:Q522"/>
    <mergeCell ref="R512:R522"/>
    <mergeCell ref="V512:V522"/>
    <mergeCell ref="W512:W522"/>
    <mergeCell ref="X512:X522"/>
    <mergeCell ref="AP512:AP522"/>
    <mergeCell ref="AA512:AA530"/>
    <mergeCell ref="AF512:AF530"/>
    <mergeCell ref="S500:S503"/>
    <mergeCell ref="T500:T503"/>
    <mergeCell ref="U500:U503"/>
    <mergeCell ref="AH493:AH511"/>
    <mergeCell ref="AF493:AF511"/>
    <mergeCell ref="V493:V503"/>
    <mergeCell ref="V474:V484"/>
    <mergeCell ref="W474:W484"/>
    <mergeCell ref="AM512:AM530"/>
    <mergeCell ref="AN512:AN530"/>
    <mergeCell ref="AL493:AL511"/>
    <mergeCell ref="AM493:AM511"/>
    <mergeCell ref="AN493:AN511"/>
    <mergeCell ref="AB291:AB301"/>
    <mergeCell ref="AB302:AB309"/>
    <mergeCell ref="AC359:AC366"/>
    <mergeCell ref="AD359:AD366"/>
    <mergeCell ref="AE359:AE366"/>
    <mergeCell ref="X447:X454"/>
    <mergeCell ref="B436:B454"/>
    <mergeCell ref="E436:E454"/>
    <mergeCell ref="Z455:Z465"/>
    <mergeCell ref="E455:E473"/>
    <mergeCell ref="F455:F473"/>
    <mergeCell ref="G455:G465"/>
    <mergeCell ref="H455:H473"/>
    <mergeCell ref="J455:J473"/>
    <mergeCell ref="V428:V435"/>
    <mergeCell ref="W428:W435"/>
    <mergeCell ref="X428:X435"/>
    <mergeCell ref="Y428:Y435"/>
    <mergeCell ref="U462:U465"/>
    <mergeCell ref="T424:T427"/>
    <mergeCell ref="U424:U427"/>
    <mergeCell ref="R455:R465"/>
    <mergeCell ref="AB485:AB492"/>
    <mergeCell ref="C319:C328"/>
    <mergeCell ref="C310:C318"/>
    <mergeCell ref="R428:R435"/>
    <mergeCell ref="E291:E309"/>
    <mergeCell ref="F291:F309"/>
    <mergeCell ref="R417:R427"/>
    <mergeCell ref="G523:G530"/>
    <mergeCell ref="Q523:Q530"/>
    <mergeCell ref="R523:R530"/>
    <mergeCell ref="V523:V530"/>
    <mergeCell ref="W523:W530"/>
    <mergeCell ref="X523:X530"/>
    <mergeCell ref="Y523:Y530"/>
    <mergeCell ref="Z523:Z530"/>
    <mergeCell ref="A436:A454"/>
    <mergeCell ref="M455:M473"/>
    <mergeCell ref="F436:F454"/>
    <mergeCell ref="V447:V454"/>
    <mergeCell ref="W436:W446"/>
    <mergeCell ref="M512:M530"/>
    <mergeCell ref="N512:N530"/>
    <mergeCell ref="O512:O530"/>
    <mergeCell ref="P512:P530"/>
    <mergeCell ref="J493:J511"/>
    <mergeCell ref="G436:G446"/>
    <mergeCell ref="W493:W503"/>
    <mergeCell ref="R493:R503"/>
    <mergeCell ref="Y455:Y465"/>
    <mergeCell ref="G447:G454"/>
    <mergeCell ref="Q436:Q446"/>
    <mergeCell ref="H436:H454"/>
    <mergeCell ref="X436:X446"/>
    <mergeCell ref="R436:R446"/>
    <mergeCell ref="R447:R454"/>
    <mergeCell ref="S443:S446"/>
    <mergeCell ref="T443:T446"/>
    <mergeCell ref="U443:U446"/>
    <mergeCell ref="V436:V446"/>
    <mergeCell ref="AD447:AD454"/>
    <mergeCell ref="G474:G484"/>
    <mergeCell ref="H474:H492"/>
    <mergeCell ref="J474:J492"/>
    <mergeCell ref="AA310:AA328"/>
    <mergeCell ref="W321:W328"/>
    <mergeCell ref="AE512:AE522"/>
    <mergeCell ref="AE367:AE374"/>
    <mergeCell ref="X504:X511"/>
    <mergeCell ref="V417:V427"/>
    <mergeCell ref="A474:A492"/>
    <mergeCell ref="A455:A473"/>
    <mergeCell ref="B455:B473"/>
    <mergeCell ref="G390:G400"/>
    <mergeCell ref="J436:J454"/>
    <mergeCell ref="M436:M454"/>
    <mergeCell ref="Q493:Q503"/>
    <mergeCell ref="Y512:Y522"/>
    <mergeCell ref="I417:I435"/>
    <mergeCell ref="R409:R416"/>
    <mergeCell ref="Q447:Q454"/>
    <mergeCell ref="W447:W454"/>
    <mergeCell ref="AB436:AB446"/>
    <mergeCell ref="AC436:AC446"/>
    <mergeCell ref="Q417:Q427"/>
    <mergeCell ref="J348:J389"/>
    <mergeCell ref="I348:I389"/>
    <mergeCell ref="S397:S400"/>
    <mergeCell ref="T397:T400"/>
    <mergeCell ref="AT348:AT353"/>
    <mergeCell ref="AT354:AT358"/>
    <mergeCell ref="AT367:AT372"/>
    <mergeCell ref="AT373:AT374"/>
    <mergeCell ref="AO512:AO530"/>
    <mergeCell ref="AG512:AG530"/>
    <mergeCell ref="AH512:AH530"/>
    <mergeCell ref="AJ291:AJ309"/>
    <mergeCell ref="AK291:AK309"/>
    <mergeCell ref="AF485:AF492"/>
    <mergeCell ref="Z512:Z522"/>
    <mergeCell ref="E474:E492"/>
    <mergeCell ref="F474:F492"/>
    <mergeCell ref="M493:M511"/>
    <mergeCell ref="F512:F530"/>
    <mergeCell ref="G512:G522"/>
    <mergeCell ref="AE447:AE454"/>
    <mergeCell ref="AB466:AB473"/>
    <mergeCell ref="K382:K389"/>
    <mergeCell ref="L382:L389"/>
    <mergeCell ref="L409:L416"/>
    <mergeCell ref="V455:V465"/>
    <mergeCell ref="AC485:AC492"/>
    <mergeCell ref="X401:X408"/>
    <mergeCell ref="E348:E389"/>
    <mergeCell ref="Y359:Y366"/>
    <mergeCell ref="X310:X320"/>
    <mergeCell ref="R359:R366"/>
    <mergeCell ref="Q382:Q389"/>
    <mergeCell ref="AE436:AE446"/>
    <mergeCell ref="I390:I416"/>
    <mergeCell ref="M348:M389"/>
    <mergeCell ref="Z466:Z473"/>
    <mergeCell ref="N455:N473"/>
    <mergeCell ref="Z340:Z347"/>
    <mergeCell ref="F310:F328"/>
    <mergeCell ref="Z302:Z309"/>
    <mergeCell ref="H390:H416"/>
    <mergeCell ref="J390:J416"/>
    <mergeCell ref="D483:D492"/>
    <mergeCell ref="AT512:AT522"/>
    <mergeCell ref="S519:S522"/>
    <mergeCell ref="T519:T522"/>
    <mergeCell ref="U519:U522"/>
    <mergeCell ref="P474:P492"/>
    <mergeCell ref="AL291:AL309"/>
    <mergeCell ref="AI512:AI530"/>
    <mergeCell ref="AJ512:AJ530"/>
    <mergeCell ref="AK512:AK530"/>
    <mergeCell ref="AL512:AL530"/>
    <mergeCell ref="Y485:Y492"/>
    <mergeCell ref="Z485:Z492"/>
    <mergeCell ref="Q474:Q484"/>
    <mergeCell ref="R474:R484"/>
    <mergeCell ref="AS474:AS492"/>
    <mergeCell ref="AS417:AS427"/>
    <mergeCell ref="AS428:AS435"/>
    <mergeCell ref="AT485:AT492"/>
    <mergeCell ref="AA474:AA492"/>
    <mergeCell ref="AH474:AH492"/>
    <mergeCell ref="AD493:AD503"/>
    <mergeCell ref="AP367:AP389"/>
    <mergeCell ref="BG299:BG305"/>
    <mergeCell ref="P272:P290"/>
    <mergeCell ref="M291:M309"/>
    <mergeCell ref="C272:C280"/>
    <mergeCell ref="D272:D280"/>
    <mergeCell ref="D281:D290"/>
    <mergeCell ref="AZ299:AZ305"/>
    <mergeCell ref="AM272:AM290"/>
    <mergeCell ref="Z474:Z484"/>
    <mergeCell ref="Y474:Y484"/>
    <mergeCell ref="G485:G492"/>
    <mergeCell ref="Q485:Q492"/>
    <mergeCell ref="R485:R492"/>
    <mergeCell ref="B474:B492"/>
    <mergeCell ref="V485:V492"/>
    <mergeCell ref="W485:W492"/>
    <mergeCell ref="X485:X492"/>
    <mergeCell ref="M474:M492"/>
    <mergeCell ref="N474:N492"/>
    <mergeCell ref="D291:D299"/>
    <mergeCell ref="C300:C309"/>
    <mergeCell ref="D300:D309"/>
    <mergeCell ref="D319:D328"/>
    <mergeCell ref="C361:C389"/>
    <mergeCell ref="C291:C299"/>
    <mergeCell ref="D361:D389"/>
    <mergeCell ref="C390:C402"/>
    <mergeCell ref="D390:D402"/>
    <mergeCell ref="D474:D482"/>
    <mergeCell ref="C483:C492"/>
    <mergeCell ref="BA291:BA298"/>
    <mergeCell ref="BB291:BB298"/>
    <mergeCell ref="A272:A290"/>
    <mergeCell ref="X283:X290"/>
    <mergeCell ref="C281:C290"/>
    <mergeCell ref="B272:B290"/>
    <mergeCell ref="BD299:BD305"/>
    <mergeCell ref="AY299:AY305"/>
    <mergeCell ref="G272:G282"/>
    <mergeCell ref="E272:E290"/>
    <mergeCell ref="AQ272:AQ290"/>
    <mergeCell ref="AR272:AR290"/>
    <mergeCell ref="F272:F290"/>
    <mergeCell ref="G302:G309"/>
    <mergeCell ref="I272:I290"/>
    <mergeCell ref="I291:I309"/>
    <mergeCell ref="W272:W282"/>
    <mergeCell ref="X272:X282"/>
    <mergeCell ref="N272:N290"/>
    <mergeCell ref="V291:V301"/>
    <mergeCell ref="W291:W301"/>
    <mergeCell ref="X291:X301"/>
    <mergeCell ref="Y291:Y301"/>
    <mergeCell ref="Z291:Z301"/>
    <mergeCell ref="J291:J309"/>
    <mergeCell ref="P291:P309"/>
    <mergeCell ref="H272:H290"/>
    <mergeCell ref="AW302:AW309"/>
    <mergeCell ref="BB306:BB309"/>
    <mergeCell ref="BC306:BC309"/>
    <mergeCell ref="G291:G301"/>
    <mergeCell ref="H291:H309"/>
    <mergeCell ref="R291:R301"/>
    <mergeCell ref="Q272:Q282"/>
    <mergeCell ref="BI287:BI290"/>
    <mergeCell ref="BJ287:BJ290"/>
    <mergeCell ref="BK287:BK290"/>
    <mergeCell ref="BG272:BG279"/>
    <mergeCell ref="BA280:BA286"/>
    <mergeCell ref="BB280:BB286"/>
    <mergeCell ref="BC280:BC286"/>
    <mergeCell ref="BH272:BH279"/>
    <mergeCell ref="BI272:BI279"/>
    <mergeCell ref="BJ272:BJ279"/>
    <mergeCell ref="BJ280:BJ286"/>
    <mergeCell ref="BK280:BK286"/>
    <mergeCell ref="BD280:BD286"/>
    <mergeCell ref="BE280:BE286"/>
    <mergeCell ref="BF280:BF286"/>
    <mergeCell ref="BG280:BG286"/>
    <mergeCell ref="BH280:BH286"/>
    <mergeCell ref="BI280:BI286"/>
    <mergeCell ref="BB272:BB279"/>
    <mergeCell ref="BC272:BC279"/>
    <mergeCell ref="BD272:BD279"/>
    <mergeCell ref="BE272:BE279"/>
    <mergeCell ref="BF272:BF279"/>
    <mergeCell ref="BA287:BA290"/>
    <mergeCell ref="BB287:BB290"/>
    <mergeCell ref="BC287:BC290"/>
    <mergeCell ref="BD287:BD290"/>
    <mergeCell ref="BE287:BE290"/>
    <mergeCell ref="BF287:BF290"/>
    <mergeCell ref="BG287:BG290"/>
    <mergeCell ref="BH287:BH290"/>
    <mergeCell ref="BA268:BA271"/>
    <mergeCell ref="BH268:BH271"/>
    <mergeCell ref="BI268:BI271"/>
    <mergeCell ref="BJ268:BJ271"/>
    <mergeCell ref="BK268:BK271"/>
    <mergeCell ref="BB268:BB271"/>
    <mergeCell ref="BC268:BC271"/>
    <mergeCell ref="BD268:BD271"/>
    <mergeCell ref="BE268:BE271"/>
    <mergeCell ref="BF268:BF271"/>
    <mergeCell ref="BK272:BK279"/>
    <mergeCell ref="AY272:AY279"/>
    <mergeCell ref="AZ272:AZ279"/>
    <mergeCell ref="BA272:BA279"/>
    <mergeCell ref="BJ261:BJ267"/>
    <mergeCell ref="BK261:BK267"/>
    <mergeCell ref="BH261:BH267"/>
    <mergeCell ref="BI261:BI267"/>
    <mergeCell ref="Z196:Z206"/>
    <mergeCell ref="R196:R206"/>
    <mergeCell ref="G264:G271"/>
    <mergeCell ref="Q264:Q271"/>
    <mergeCell ref="R264:R271"/>
    <mergeCell ref="V264:V271"/>
    <mergeCell ref="W264:W271"/>
    <mergeCell ref="X264:X271"/>
    <mergeCell ref="AT253:AT263"/>
    <mergeCell ref="AP264:AP271"/>
    <mergeCell ref="AT264:AT271"/>
    <mergeCell ref="AN253:AN271"/>
    <mergeCell ref="BF261:BF267"/>
    <mergeCell ref="BG261:BG267"/>
    <mergeCell ref="S260:S263"/>
    <mergeCell ref="T260:T263"/>
    <mergeCell ref="U260:U263"/>
    <mergeCell ref="AG253:AG263"/>
    <mergeCell ref="AG264:AG271"/>
    <mergeCell ref="AY261:AY267"/>
    <mergeCell ref="AZ261:AZ267"/>
    <mergeCell ref="BA261:BA267"/>
    <mergeCell ref="BB261:BB267"/>
    <mergeCell ref="BC261:BC267"/>
    <mergeCell ref="Y264:Y271"/>
    <mergeCell ref="Z264:Z271"/>
    <mergeCell ref="BD261:BD267"/>
    <mergeCell ref="BE261:BE267"/>
    <mergeCell ref="AY268:AY271"/>
    <mergeCell ref="AZ268:AZ271"/>
    <mergeCell ref="AA253:AA271"/>
    <mergeCell ref="AH253:AH271"/>
    <mergeCell ref="AC264:AC271"/>
    <mergeCell ref="AD264:AD271"/>
    <mergeCell ref="AE264:AE271"/>
    <mergeCell ref="C253:C261"/>
    <mergeCell ref="D253:D261"/>
    <mergeCell ref="C262:C271"/>
    <mergeCell ref="D262:D271"/>
    <mergeCell ref="I253:I271"/>
    <mergeCell ref="BK253:BK260"/>
    <mergeCell ref="R253:R263"/>
    <mergeCell ref="V253:V263"/>
    <mergeCell ref="AJ253:AJ271"/>
    <mergeCell ref="BC204:BC210"/>
    <mergeCell ref="AK196:AK214"/>
    <mergeCell ref="AL196:AL214"/>
    <mergeCell ref="AM196:AM214"/>
    <mergeCell ref="AN196:AN214"/>
    <mergeCell ref="AO196:AO214"/>
    <mergeCell ref="BK204:BK210"/>
    <mergeCell ref="BC211:BC214"/>
    <mergeCell ref="BD211:BD214"/>
    <mergeCell ref="BE211:BE214"/>
    <mergeCell ref="BF211:BF214"/>
    <mergeCell ref="BG211:BG214"/>
    <mergeCell ref="BH211:BH214"/>
    <mergeCell ref="BK211:BK214"/>
    <mergeCell ref="BG268:BG271"/>
    <mergeCell ref="V196:V206"/>
    <mergeCell ref="W196:W206"/>
    <mergeCell ref="BJ211:BJ214"/>
    <mergeCell ref="BE204:BE210"/>
    <mergeCell ref="BF204:BF210"/>
    <mergeCell ref="BG204:BG210"/>
    <mergeCell ref="BH196:BH203"/>
    <mergeCell ref="AZ196:AZ203"/>
    <mergeCell ref="BA196:BA203"/>
    <mergeCell ref="AQ234:AQ252"/>
    <mergeCell ref="AQ196:AQ214"/>
    <mergeCell ref="AR196:AR214"/>
    <mergeCell ref="AS196:AS214"/>
    <mergeCell ref="A253:A271"/>
    <mergeCell ref="B253:B271"/>
    <mergeCell ref="E253:E271"/>
    <mergeCell ref="F253:F271"/>
    <mergeCell ref="G253:G263"/>
    <mergeCell ref="H253:H271"/>
    <mergeCell ref="Z253:Z263"/>
    <mergeCell ref="J253:J271"/>
    <mergeCell ref="M253:M271"/>
    <mergeCell ref="N253:N271"/>
    <mergeCell ref="O253:O271"/>
    <mergeCell ref="P253:P271"/>
    <mergeCell ref="Q253:Q263"/>
    <mergeCell ref="AP253:AP263"/>
    <mergeCell ref="AQ253:AQ271"/>
    <mergeCell ref="AR253:AR271"/>
    <mergeCell ref="AS253:AS271"/>
    <mergeCell ref="AK253:AK271"/>
    <mergeCell ref="AL253:AL271"/>
    <mergeCell ref="AM253:AM271"/>
    <mergeCell ref="AO253:AO271"/>
    <mergeCell ref="BD204:BD210"/>
    <mergeCell ref="AY211:AY214"/>
    <mergeCell ref="AZ211:AZ214"/>
    <mergeCell ref="BA211:BA214"/>
    <mergeCell ref="BB211:BB214"/>
    <mergeCell ref="AI196:AI214"/>
    <mergeCell ref="AF207:AF214"/>
    <mergeCell ref="AF196:AF206"/>
    <mergeCell ref="AY196:AY203"/>
    <mergeCell ref="AJ196:AJ214"/>
    <mergeCell ref="S203:S206"/>
    <mergeCell ref="W177:W187"/>
    <mergeCell ref="BF192:BF195"/>
    <mergeCell ref="Q196:Q206"/>
    <mergeCell ref="BK196:BK203"/>
    <mergeCell ref="AY253:AY260"/>
    <mergeCell ref="AZ253:AZ260"/>
    <mergeCell ref="BA253:BA260"/>
    <mergeCell ref="BB253:BB260"/>
    <mergeCell ref="BC253:BC260"/>
    <mergeCell ref="BD253:BD260"/>
    <mergeCell ref="BE253:BE260"/>
    <mergeCell ref="BF253:BF260"/>
    <mergeCell ref="BG253:BG260"/>
    <mergeCell ref="BH253:BH260"/>
    <mergeCell ref="BI253:BI260"/>
    <mergeCell ref="BJ253:BJ260"/>
    <mergeCell ref="BE196:BE203"/>
    <mergeCell ref="BF196:BF203"/>
    <mergeCell ref="BG196:BG203"/>
    <mergeCell ref="BJ204:BJ210"/>
    <mergeCell ref="BI211:BI214"/>
    <mergeCell ref="AT207:AT214"/>
    <mergeCell ref="BJ196:BJ203"/>
    <mergeCell ref="BH204:BH210"/>
    <mergeCell ref="BI204:BI210"/>
    <mergeCell ref="AY204:AY210"/>
    <mergeCell ref="AZ204:AZ210"/>
    <mergeCell ref="BA204:BA210"/>
    <mergeCell ref="BB204:BB210"/>
    <mergeCell ref="BB196:BB203"/>
    <mergeCell ref="BC196:BC203"/>
    <mergeCell ref="BI196:BI203"/>
    <mergeCell ref="BD196:BD203"/>
    <mergeCell ref="BJ177:BJ184"/>
    <mergeCell ref="E196:E214"/>
    <mergeCell ref="F196:F214"/>
    <mergeCell ref="G196:G206"/>
    <mergeCell ref="H196:H214"/>
    <mergeCell ref="I196:I214"/>
    <mergeCell ref="BJ185:BJ191"/>
    <mergeCell ref="BC185:BC191"/>
    <mergeCell ref="BI192:BI195"/>
    <mergeCell ref="BJ192:BJ195"/>
    <mergeCell ref="BI185:BI191"/>
    <mergeCell ref="BG192:BG195"/>
    <mergeCell ref="G207:G214"/>
    <mergeCell ref="Q207:Q214"/>
    <mergeCell ref="R207:R214"/>
    <mergeCell ref="V207:V214"/>
    <mergeCell ref="W207:W214"/>
    <mergeCell ref="X207:X214"/>
    <mergeCell ref="Y207:Y214"/>
    <mergeCell ref="Z207:Z214"/>
    <mergeCell ref="AY192:AY195"/>
    <mergeCell ref="AZ192:AZ195"/>
    <mergeCell ref="BC192:BC195"/>
    <mergeCell ref="BJ154:BJ157"/>
    <mergeCell ref="BK154:BK157"/>
    <mergeCell ref="BK185:BK191"/>
    <mergeCell ref="BF177:BF184"/>
    <mergeCell ref="BF185:BF191"/>
    <mergeCell ref="BG185:BG191"/>
    <mergeCell ref="AO177:AO195"/>
    <mergeCell ref="BH185:BH191"/>
    <mergeCell ref="AF139:AF157"/>
    <mergeCell ref="AG139:AG157"/>
    <mergeCell ref="AU139:AU149"/>
    <mergeCell ref="AV139:AV149"/>
    <mergeCell ref="AW139:AW149"/>
    <mergeCell ref="AX139:AX149"/>
    <mergeCell ref="AU158:AU168"/>
    <mergeCell ref="AV158:AV168"/>
    <mergeCell ref="AW158:AW168"/>
    <mergeCell ref="AX158:AX168"/>
    <mergeCell ref="AU177:AU187"/>
    <mergeCell ref="AV177:AV187"/>
    <mergeCell ref="AJ177:AJ195"/>
    <mergeCell ref="AG158:AG176"/>
    <mergeCell ref="AP158:AP176"/>
    <mergeCell ref="AT158:AT176"/>
    <mergeCell ref="AY154:AY157"/>
    <mergeCell ref="AZ154:AZ157"/>
    <mergeCell ref="BK177:BK184"/>
    <mergeCell ref="BI177:BI184"/>
    <mergeCell ref="BH177:BH184"/>
    <mergeCell ref="BK192:BK195"/>
    <mergeCell ref="BH192:BH195"/>
    <mergeCell ref="BE185:BE191"/>
    <mergeCell ref="AN158:AN176"/>
    <mergeCell ref="AO158:AO176"/>
    <mergeCell ref="BE177:BE184"/>
    <mergeCell ref="BD192:BD195"/>
    <mergeCell ref="BB192:BB195"/>
    <mergeCell ref="BE192:BE195"/>
    <mergeCell ref="AS158:AS176"/>
    <mergeCell ref="M177:M195"/>
    <mergeCell ref="AJ158:AJ176"/>
    <mergeCell ref="AK158:AK176"/>
    <mergeCell ref="AL158:AL176"/>
    <mergeCell ref="AM158:AM176"/>
    <mergeCell ref="BD185:BD191"/>
    <mergeCell ref="AB158:AB176"/>
    <mergeCell ref="AC158:AC176"/>
    <mergeCell ref="AB177:AB187"/>
    <mergeCell ref="AC177:AC187"/>
    <mergeCell ref="AD177:AD187"/>
    <mergeCell ref="AG177:AG187"/>
    <mergeCell ref="AF177:AF187"/>
    <mergeCell ref="AB188:AB195"/>
    <mergeCell ref="AC188:AC195"/>
    <mergeCell ref="AD188:AD195"/>
    <mergeCell ref="AF188:AF195"/>
    <mergeCell ref="AG188:AG195"/>
    <mergeCell ref="AI177:AI195"/>
    <mergeCell ref="AE177:AE187"/>
    <mergeCell ref="A177:A195"/>
    <mergeCell ref="B177:B195"/>
    <mergeCell ref="E177:E195"/>
    <mergeCell ref="F177:F195"/>
    <mergeCell ref="G177:G187"/>
    <mergeCell ref="AP177:AP187"/>
    <mergeCell ref="AQ177:AQ195"/>
    <mergeCell ref="AR177:AR195"/>
    <mergeCell ref="AS177:AS195"/>
    <mergeCell ref="AT177:AT187"/>
    <mergeCell ref="AP188:AP195"/>
    <mergeCell ref="AT188:AT195"/>
    <mergeCell ref="AS139:AS157"/>
    <mergeCell ref="AT139:AT149"/>
    <mergeCell ref="AP150:AP157"/>
    <mergeCell ref="AT150:AT157"/>
    <mergeCell ref="N139:N157"/>
    <mergeCell ref="D167:D176"/>
    <mergeCell ref="C177:C185"/>
    <mergeCell ref="D177:D185"/>
    <mergeCell ref="Z188:Z195"/>
    <mergeCell ref="AA188:AA195"/>
    <mergeCell ref="N177:N195"/>
    <mergeCell ref="O177:O195"/>
    <mergeCell ref="P177:P195"/>
    <mergeCell ref="AD158:AD176"/>
    <mergeCell ref="Q188:Q195"/>
    <mergeCell ref="AL139:AL157"/>
    <mergeCell ref="B139:B157"/>
    <mergeCell ref="E139:E157"/>
    <mergeCell ref="F139:F157"/>
    <mergeCell ref="G139:G149"/>
    <mergeCell ref="BG128:BG134"/>
    <mergeCell ref="BH128:BH134"/>
    <mergeCell ref="BC135:BC138"/>
    <mergeCell ref="BD135:BD138"/>
    <mergeCell ref="BE135:BE138"/>
    <mergeCell ref="BF135:BF138"/>
    <mergeCell ref="BG135:BG138"/>
    <mergeCell ref="AZ147:AZ153"/>
    <mergeCell ref="BD128:BD134"/>
    <mergeCell ref="BD154:BD157"/>
    <mergeCell ref="BB177:BB184"/>
    <mergeCell ref="BA185:BA191"/>
    <mergeCell ref="BB185:BB191"/>
    <mergeCell ref="AR139:AR157"/>
    <mergeCell ref="BF154:BF157"/>
    <mergeCell ref="BG154:BG157"/>
    <mergeCell ref="BA154:BA157"/>
    <mergeCell ref="BB154:BB157"/>
    <mergeCell ref="BC154:BC157"/>
    <mergeCell ref="AY177:AY184"/>
    <mergeCell ref="AZ177:AZ184"/>
    <mergeCell ref="BA177:BA184"/>
    <mergeCell ref="BG177:BG184"/>
    <mergeCell ref="BC177:BC184"/>
    <mergeCell ref="BD177:BD184"/>
    <mergeCell ref="BD147:BD153"/>
    <mergeCell ref="BB135:BB138"/>
    <mergeCell ref="AZ185:AZ191"/>
    <mergeCell ref="BH147:BH153"/>
    <mergeCell ref="BI147:BI153"/>
    <mergeCell ref="AY139:AY146"/>
    <mergeCell ref="AY135:AY138"/>
    <mergeCell ref="BJ147:BJ153"/>
    <mergeCell ref="BA147:BA153"/>
    <mergeCell ref="BB147:BB153"/>
    <mergeCell ref="BC147:BC153"/>
    <mergeCell ref="H139:H157"/>
    <mergeCell ref="AP139:AP149"/>
    <mergeCell ref="AQ139:AQ157"/>
    <mergeCell ref="AY185:AY191"/>
    <mergeCell ref="BK147:BK153"/>
    <mergeCell ref="BI139:BI146"/>
    <mergeCell ref="BJ139:BJ146"/>
    <mergeCell ref="BK139:BK146"/>
    <mergeCell ref="BH139:BH146"/>
    <mergeCell ref="AI120:AI138"/>
    <mergeCell ref="AK139:AK157"/>
    <mergeCell ref="BK120:BK127"/>
    <mergeCell ref="S127:S130"/>
    <mergeCell ref="H177:H195"/>
    <mergeCell ref="AE188:AE195"/>
    <mergeCell ref="AK177:AK195"/>
    <mergeCell ref="AL177:AL195"/>
    <mergeCell ref="AM177:AM195"/>
    <mergeCell ref="AN177:AN195"/>
    <mergeCell ref="BA192:BA195"/>
    <mergeCell ref="AG120:AG130"/>
    <mergeCell ref="AH120:AH138"/>
    <mergeCell ref="BE128:BE134"/>
    <mergeCell ref="BF128:BF134"/>
    <mergeCell ref="A120:A138"/>
    <mergeCell ref="B120:B138"/>
    <mergeCell ref="E120:E138"/>
    <mergeCell ref="F120:F138"/>
    <mergeCell ref="G131:G138"/>
    <mergeCell ref="V131:V138"/>
    <mergeCell ref="AU150:AU157"/>
    <mergeCell ref="AV150:AV157"/>
    <mergeCell ref="AW150:AW157"/>
    <mergeCell ref="AX150:AX157"/>
    <mergeCell ref="G120:G130"/>
    <mergeCell ref="H120:H138"/>
    <mergeCell ref="J120:J138"/>
    <mergeCell ref="M120:M138"/>
    <mergeCell ref="W131:W138"/>
    <mergeCell ref="I139:I157"/>
    <mergeCell ref="N120:N138"/>
    <mergeCell ref="AG131:AG138"/>
    <mergeCell ref="AS120:AS138"/>
    <mergeCell ref="AT120:AT130"/>
    <mergeCell ref="M139:M157"/>
    <mergeCell ref="AV120:AV130"/>
    <mergeCell ref="AV131:AV138"/>
    <mergeCell ref="AW120:AW130"/>
    <mergeCell ref="AW131:AW138"/>
    <mergeCell ref="AX120:AX130"/>
    <mergeCell ref="AX131:AX138"/>
    <mergeCell ref="G150:G157"/>
    <mergeCell ref="Q150:Q157"/>
    <mergeCell ref="R150:R157"/>
    <mergeCell ref="A139:A157"/>
    <mergeCell ref="AJ139:AJ157"/>
    <mergeCell ref="BI128:BI134"/>
    <mergeCell ref="BK128:BK134"/>
    <mergeCell ref="Y131:Y138"/>
    <mergeCell ref="BH154:BH157"/>
    <mergeCell ref="BI154:BI157"/>
    <mergeCell ref="AR120:AR138"/>
    <mergeCell ref="BE154:BE157"/>
    <mergeCell ref="BE147:BE153"/>
    <mergeCell ref="BF147:BF153"/>
    <mergeCell ref="BG147:BG153"/>
    <mergeCell ref="BB139:BB146"/>
    <mergeCell ref="AZ139:AZ146"/>
    <mergeCell ref="BJ120:BJ127"/>
    <mergeCell ref="BA128:BA134"/>
    <mergeCell ref="BA135:BA138"/>
    <mergeCell ref="BH120:BH127"/>
    <mergeCell ref="BB128:BB134"/>
    <mergeCell ref="BC128:BC134"/>
    <mergeCell ref="BD120:BD127"/>
    <mergeCell ref="BJ128:BJ134"/>
    <mergeCell ref="BE139:BE146"/>
    <mergeCell ref="AZ120:AZ127"/>
    <mergeCell ref="BG120:BG127"/>
    <mergeCell ref="BC139:BC146"/>
    <mergeCell ref="BD139:BD146"/>
    <mergeCell ref="BF139:BF146"/>
    <mergeCell ref="BG139:BG146"/>
    <mergeCell ref="AY147:AY153"/>
    <mergeCell ref="BI135:BI138"/>
    <mergeCell ref="AZ128:AZ134"/>
    <mergeCell ref="BJ135:BJ138"/>
    <mergeCell ref="BA139:BA146"/>
    <mergeCell ref="BI116:BI119"/>
    <mergeCell ref="AG101:AG111"/>
    <mergeCell ref="BG116:BG119"/>
    <mergeCell ref="BK135:BK138"/>
    <mergeCell ref="AJ120:AJ138"/>
    <mergeCell ref="BK101:BK108"/>
    <mergeCell ref="AK101:AK119"/>
    <mergeCell ref="AL101:AL119"/>
    <mergeCell ref="AM101:AM119"/>
    <mergeCell ref="AN101:AN119"/>
    <mergeCell ref="AO101:AO119"/>
    <mergeCell ref="BH135:BH138"/>
    <mergeCell ref="AP112:AP119"/>
    <mergeCell ref="AT112:AT119"/>
    <mergeCell ref="AQ101:AQ119"/>
    <mergeCell ref="AZ109:AZ115"/>
    <mergeCell ref="BB109:BB115"/>
    <mergeCell ref="BC109:BC115"/>
    <mergeCell ref="BD109:BD115"/>
    <mergeCell ref="BE109:BE115"/>
    <mergeCell ref="BF109:BF115"/>
    <mergeCell ref="BG109:BG115"/>
    <mergeCell ref="BH109:BH115"/>
    <mergeCell ref="BF116:BF119"/>
    <mergeCell ref="AY120:AY127"/>
    <mergeCell ref="AZ116:AZ119"/>
    <mergeCell ref="AY101:AY108"/>
    <mergeCell ref="AZ101:AZ108"/>
    <mergeCell ref="AR101:AR119"/>
    <mergeCell ref="AS101:AS119"/>
    <mergeCell ref="AT131:AT138"/>
    <mergeCell ref="BI120:BI127"/>
    <mergeCell ref="AT101:AT111"/>
    <mergeCell ref="AP120:AP130"/>
    <mergeCell ref="BE120:BE127"/>
    <mergeCell ref="BF120:BF127"/>
    <mergeCell ref="Y120:Y130"/>
    <mergeCell ref="Z120:Z130"/>
    <mergeCell ref="AY128:AY134"/>
    <mergeCell ref="BH116:BH119"/>
    <mergeCell ref="BC116:BC119"/>
    <mergeCell ref="BD116:BD119"/>
    <mergeCell ref="BE116:BE119"/>
    <mergeCell ref="BA120:BA127"/>
    <mergeCell ref="BB120:BB127"/>
    <mergeCell ref="AZ135:AZ138"/>
    <mergeCell ref="BC120:BC127"/>
    <mergeCell ref="AF112:AF119"/>
    <mergeCell ref="E82:E100"/>
    <mergeCell ref="F82:F100"/>
    <mergeCell ref="AA101:AA119"/>
    <mergeCell ref="AF101:AF111"/>
    <mergeCell ref="AY82:AY89"/>
    <mergeCell ref="AG93:AG100"/>
    <mergeCell ref="BB82:BB89"/>
    <mergeCell ref="AY97:AY100"/>
    <mergeCell ref="AZ97:AZ100"/>
    <mergeCell ref="BA97:BA100"/>
    <mergeCell ref="AL82:AL100"/>
    <mergeCell ref="AM82:AM100"/>
    <mergeCell ref="BA109:BA115"/>
    <mergeCell ref="AQ120:AQ138"/>
    <mergeCell ref="G93:G100"/>
    <mergeCell ref="AD112:AD119"/>
    <mergeCell ref="BI109:BI115"/>
    <mergeCell ref="BJ109:BJ115"/>
    <mergeCell ref="BK109:BK115"/>
    <mergeCell ref="BK116:BK119"/>
    <mergeCell ref="BJ116:BJ119"/>
    <mergeCell ref="BA116:BA119"/>
    <mergeCell ref="BB116:BB119"/>
    <mergeCell ref="BF90:BF96"/>
    <mergeCell ref="BG90:BG96"/>
    <mergeCell ref="BH90:BH96"/>
    <mergeCell ref="BI90:BI96"/>
    <mergeCell ref="AJ82:AJ100"/>
    <mergeCell ref="BJ90:BJ96"/>
    <mergeCell ref="BA101:BA108"/>
    <mergeCell ref="BB101:BB108"/>
    <mergeCell ref="BC101:BC108"/>
    <mergeCell ref="BD101:BD108"/>
    <mergeCell ref="BE101:BE108"/>
    <mergeCell ref="BF101:BF108"/>
    <mergeCell ref="BG101:BG108"/>
    <mergeCell ref="BH101:BH108"/>
    <mergeCell ref="BI101:BI108"/>
    <mergeCell ref="BJ101:BJ108"/>
    <mergeCell ref="AK82:AK100"/>
    <mergeCell ref="BI97:BI100"/>
    <mergeCell ref="BK90:BK96"/>
    <mergeCell ref="AJ101:AJ119"/>
    <mergeCell ref="AY109:AY115"/>
    <mergeCell ref="BK97:BK100"/>
    <mergeCell ref="BJ97:BJ100"/>
    <mergeCell ref="BD82:BD89"/>
    <mergeCell ref="BE82:BE89"/>
    <mergeCell ref="A101:A119"/>
    <mergeCell ref="B101:B119"/>
    <mergeCell ref="E101:E119"/>
    <mergeCell ref="F101:F119"/>
    <mergeCell ref="G101:G111"/>
    <mergeCell ref="H101:H119"/>
    <mergeCell ref="BB97:BB100"/>
    <mergeCell ref="N82:N100"/>
    <mergeCell ref="O82:O100"/>
    <mergeCell ref="P82:P100"/>
    <mergeCell ref="Q82:Q92"/>
    <mergeCell ref="M82:M100"/>
    <mergeCell ref="BH97:BH100"/>
    <mergeCell ref="BC97:BC100"/>
    <mergeCell ref="BD97:BD100"/>
    <mergeCell ref="BE97:BE100"/>
    <mergeCell ref="BF97:BF100"/>
    <mergeCell ref="AY90:AY96"/>
    <mergeCell ref="AZ90:AZ96"/>
    <mergeCell ref="AN82:AN100"/>
    <mergeCell ref="AO82:AO100"/>
    <mergeCell ref="AT93:AT100"/>
    <mergeCell ref="BG97:BG100"/>
    <mergeCell ref="G82:G92"/>
    <mergeCell ref="H82:H100"/>
    <mergeCell ref="AP82:AP92"/>
    <mergeCell ref="AY116:AY119"/>
    <mergeCell ref="Q93:Q100"/>
    <mergeCell ref="R93:R100"/>
    <mergeCell ref="A82:A100"/>
    <mergeCell ref="B82:B100"/>
    <mergeCell ref="BC82:BC89"/>
    <mergeCell ref="AT82:AT92"/>
    <mergeCell ref="AM63:AM81"/>
    <mergeCell ref="AN63:AN81"/>
    <mergeCell ref="Y74:Y81"/>
    <mergeCell ref="AQ82:AQ100"/>
    <mergeCell ref="BA90:BA96"/>
    <mergeCell ref="BB90:BB96"/>
    <mergeCell ref="BC90:BC96"/>
    <mergeCell ref="BD90:BD96"/>
    <mergeCell ref="AH82:AH100"/>
    <mergeCell ref="AI82:AI100"/>
    <mergeCell ref="AF93:AF100"/>
    <mergeCell ref="BF82:BF89"/>
    <mergeCell ref="BG82:BG89"/>
    <mergeCell ref="AG82:AG92"/>
    <mergeCell ref="AP93:AP100"/>
    <mergeCell ref="AR82:AR100"/>
    <mergeCell ref="BE90:BE96"/>
    <mergeCell ref="AZ82:AZ89"/>
    <mergeCell ref="BA82:BA89"/>
    <mergeCell ref="Y82:Y92"/>
    <mergeCell ref="Z93:Z100"/>
    <mergeCell ref="AY71:AY77"/>
    <mergeCell ref="Y63:Y73"/>
    <mergeCell ref="Z63:Z73"/>
    <mergeCell ref="AA63:AA81"/>
    <mergeCell ref="AF63:AF73"/>
    <mergeCell ref="AG63:AG73"/>
    <mergeCell ref="AH63:AH81"/>
    <mergeCell ref="AU82:AU100"/>
    <mergeCell ref="AV82:AV100"/>
    <mergeCell ref="AW82:AW100"/>
    <mergeCell ref="BF52:BF58"/>
    <mergeCell ref="BG52:BG58"/>
    <mergeCell ref="BK82:BK89"/>
    <mergeCell ref="S89:S92"/>
    <mergeCell ref="T89:T92"/>
    <mergeCell ref="U89:U92"/>
    <mergeCell ref="BA78:BA81"/>
    <mergeCell ref="AI63:AI81"/>
    <mergeCell ref="AF74:AF81"/>
    <mergeCell ref="AG74:AG81"/>
    <mergeCell ref="BH82:BH89"/>
    <mergeCell ref="BE71:BE77"/>
    <mergeCell ref="BF71:BF77"/>
    <mergeCell ref="BG71:BG77"/>
    <mergeCell ref="BH71:BH77"/>
    <mergeCell ref="BC78:BC81"/>
    <mergeCell ref="BD78:BD81"/>
    <mergeCell ref="AY63:AY70"/>
    <mergeCell ref="AZ63:AZ70"/>
    <mergeCell ref="BK63:BK70"/>
    <mergeCell ref="S70:S73"/>
    <mergeCell ref="T70:T73"/>
    <mergeCell ref="U70:U73"/>
    <mergeCell ref="AK63:AK81"/>
    <mergeCell ref="AS63:AS81"/>
    <mergeCell ref="AT63:AT73"/>
    <mergeCell ref="AP74:AP81"/>
    <mergeCell ref="AT74:AT81"/>
    <mergeCell ref="BF78:BF81"/>
    <mergeCell ref="BG78:BG81"/>
    <mergeCell ref="BI82:BI89"/>
    <mergeCell ref="AS82:AS100"/>
    <mergeCell ref="BJ82:BJ89"/>
    <mergeCell ref="W82:W92"/>
    <mergeCell ref="X82:X92"/>
    <mergeCell ref="F63:F81"/>
    <mergeCell ref="G63:G73"/>
    <mergeCell ref="H63:H81"/>
    <mergeCell ref="J63:J81"/>
    <mergeCell ref="M63:M81"/>
    <mergeCell ref="N63:N81"/>
    <mergeCell ref="O63:O81"/>
    <mergeCell ref="P63:P81"/>
    <mergeCell ref="Q63:Q73"/>
    <mergeCell ref="AJ63:AJ81"/>
    <mergeCell ref="BJ71:BJ77"/>
    <mergeCell ref="V63:V73"/>
    <mergeCell ref="W63:W73"/>
    <mergeCell ref="AP63:AP73"/>
    <mergeCell ref="AQ63:AQ81"/>
    <mergeCell ref="AR63:AR81"/>
    <mergeCell ref="AZ71:AZ77"/>
    <mergeCell ref="BA71:BA77"/>
    <mergeCell ref="G74:G81"/>
    <mergeCell ref="Q74:Q81"/>
    <mergeCell ref="R74:R81"/>
    <mergeCell ref="V74:V81"/>
    <mergeCell ref="AU63:AU81"/>
    <mergeCell ref="AV63:AV81"/>
    <mergeCell ref="AX63:AX81"/>
    <mergeCell ref="W74:W81"/>
    <mergeCell ref="X74:X81"/>
    <mergeCell ref="AO63:AO81"/>
    <mergeCell ref="BI71:BI77"/>
    <mergeCell ref="BK71:BK77"/>
    <mergeCell ref="BB63:BB70"/>
    <mergeCell ref="BI78:BI81"/>
    <mergeCell ref="BJ78:BJ81"/>
    <mergeCell ref="BK78:BK81"/>
    <mergeCell ref="BH63:BH70"/>
    <mergeCell ref="BC63:BC70"/>
    <mergeCell ref="BD63:BD70"/>
    <mergeCell ref="BE63:BE70"/>
    <mergeCell ref="BF63:BF70"/>
    <mergeCell ref="BG63:BG70"/>
    <mergeCell ref="BH78:BH81"/>
    <mergeCell ref="BI63:BI70"/>
    <mergeCell ref="BJ63:BJ70"/>
    <mergeCell ref="BE78:BE81"/>
    <mergeCell ref="BD71:BD77"/>
    <mergeCell ref="AL63:AL81"/>
    <mergeCell ref="BB78:BB81"/>
    <mergeCell ref="BB71:BB77"/>
    <mergeCell ref="AY78:AY81"/>
    <mergeCell ref="AZ78:AZ81"/>
    <mergeCell ref="BA63:BA70"/>
    <mergeCell ref="BJ44:BJ51"/>
    <mergeCell ref="BK59:BK62"/>
    <mergeCell ref="BJ52:BJ58"/>
    <mergeCell ref="BE52:BE58"/>
    <mergeCell ref="BK44:BK51"/>
    <mergeCell ref="BD44:BD51"/>
    <mergeCell ref="BE44:BE51"/>
    <mergeCell ref="BF44:BF51"/>
    <mergeCell ref="BG44:BG51"/>
    <mergeCell ref="BH44:BH51"/>
    <mergeCell ref="BI44:BI51"/>
    <mergeCell ref="BC71:BC77"/>
    <mergeCell ref="AM44:AM62"/>
    <mergeCell ref="AN44:AN62"/>
    <mergeCell ref="AO44:AO62"/>
    <mergeCell ref="BI52:BI58"/>
    <mergeCell ref="AY52:AY58"/>
    <mergeCell ref="AZ52:AZ58"/>
    <mergeCell ref="BA52:BA58"/>
    <mergeCell ref="BB52:BB58"/>
    <mergeCell ref="BC52:BC58"/>
    <mergeCell ref="BK52:BK58"/>
    <mergeCell ref="BD52:BD58"/>
    <mergeCell ref="BH52:BH58"/>
    <mergeCell ref="BB59:BB62"/>
    <mergeCell ref="BC59:BC62"/>
    <mergeCell ref="AZ59:AZ62"/>
    <mergeCell ref="BD59:BD62"/>
    <mergeCell ref="BE59:BE62"/>
    <mergeCell ref="BF59:BF62"/>
    <mergeCell ref="BG59:BG62"/>
    <mergeCell ref="BH59:BH62"/>
    <mergeCell ref="BI59:BI62"/>
    <mergeCell ref="BJ59:BJ62"/>
    <mergeCell ref="AU44:AU62"/>
    <mergeCell ref="BA59:BA62"/>
    <mergeCell ref="BB44:BB51"/>
    <mergeCell ref="BC44:BC51"/>
    <mergeCell ref="M44:M62"/>
    <mergeCell ref="N44:N62"/>
    <mergeCell ref="O44:O62"/>
    <mergeCell ref="P44:P62"/>
    <mergeCell ref="Q44:Q54"/>
    <mergeCell ref="S51:S54"/>
    <mergeCell ref="T51:T54"/>
    <mergeCell ref="U51:U54"/>
    <mergeCell ref="AP44:AP54"/>
    <mergeCell ref="AQ44:AQ62"/>
    <mergeCell ref="AR44:AR62"/>
    <mergeCell ref="AS44:AS62"/>
    <mergeCell ref="AT44:AT54"/>
    <mergeCell ref="AY59:AY62"/>
    <mergeCell ref="AY44:AY51"/>
    <mergeCell ref="AZ44:AZ51"/>
    <mergeCell ref="BA44:BA51"/>
    <mergeCell ref="Y44:Y54"/>
    <mergeCell ref="Z44:Z54"/>
    <mergeCell ref="W55:W62"/>
    <mergeCell ref="X55:X62"/>
    <mergeCell ref="Y55:Y62"/>
    <mergeCell ref="Z55:Z62"/>
    <mergeCell ref="AF55:AF62"/>
    <mergeCell ref="AG55:AG62"/>
    <mergeCell ref="AV44:AV62"/>
    <mergeCell ref="BK21:BK24"/>
    <mergeCell ref="BG14:BG20"/>
    <mergeCell ref="AW44:AW62"/>
    <mergeCell ref="AX44:AX62"/>
    <mergeCell ref="AT55:AT62"/>
    <mergeCell ref="AF44:AF54"/>
    <mergeCell ref="AK44:AK62"/>
    <mergeCell ref="AL44:AL62"/>
    <mergeCell ref="BJ25:BJ32"/>
    <mergeCell ref="BK25:BK32"/>
    <mergeCell ref="BJ40:BJ43"/>
    <mergeCell ref="BI40:BI43"/>
    <mergeCell ref="AA25:AA43"/>
    <mergeCell ref="AF25:AF35"/>
    <mergeCell ref="J25:J43"/>
    <mergeCell ref="BJ33:BJ39"/>
    <mergeCell ref="AF36:AF43"/>
    <mergeCell ref="AG36:AG43"/>
    <mergeCell ref="AY33:AY39"/>
    <mergeCell ref="BB33:BB39"/>
    <mergeCell ref="AZ40:AZ43"/>
    <mergeCell ref="S32:S35"/>
    <mergeCell ref="AZ25:AZ32"/>
    <mergeCell ref="BA25:BA32"/>
    <mergeCell ref="BI25:BI32"/>
    <mergeCell ref="BH40:BH43"/>
    <mergeCell ref="BB25:BB32"/>
    <mergeCell ref="BC25:BC32"/>
    <mergeCell ref="BD25:BD32"/>
    <mergeCell ref="BE25:BE32"/>
    <mergeCell ref="BF25:BF32"/>
    <mergeCell ref="BG25:BG32"/>
    <mergeCell ref="BK6:BK13"/>
    <mergeCell ref="BJ6:BJ13"/>
    <mergeCell ref="BH33:BH39"/>
    <mergeCell ref="BI33:BI39"/>
    <mergeCell ref="BC33:BC39"/>
    <mergeCell ref="BK33:BK39"/>
    <mergeCell ref="BG40:BG43"/>
    <mergeCell ref="BK40:BK43"/>
    <mergeCell ref="BI14:BI20"/>
    <mergeCell ref="BF6:BF13"/>
    <mergeCell ref="AA6:AA24"/>
    <mergeCell ref="AF6:AF16"/>
    <mergeCell ref="AG6:AG16"/>
    <mergeCell ref="AH6:AH24"/>
    <mergeCell ref="BI6:BI13"/>
    <mergeCell ref="BH21:BH24"/>
    <mergeCell ref="BI21:BI24"/>
    <mergeCell ref="BG6:BG13"/>
    <mergeCell ref="BA14:BA20"/>
    <mergeCell ref="BB14:BB20"/>
    <mergeCell ref="BC14:BC20"/>
    <mergeCell ref="AK6:AK24"/>
    <mergeCell ref="AL6:AL24"/>
    <mergeCell ref="AM6:AM24"/>
    <mergeCell ref="AF17:AF24"/>
    <mergeCell ref="BD21:BD24"/>
    <mergeCell ref="BE21:BE24"/>
    <mergeCell ref="BF21:BF24"/>
    <mergeCell ref="AU6:AU24"/>
    <mergeCell ref="AV6:AV24"/>
    <mergeCell ref="AW6:AW24"/>
    <mergeCell ref="AX6:AX24"/>
    <mergeCell ref="BH6:BH13"/>
    <mergeCell ref="BC6:BC13"/>
    <mergeCell ref="BD6:BD13"/>
    <mergeCell ref="BG21:BG24"/>
    <mergeCell ref="AY21:AY24"/>
    <mergeCell ref="AZ21:AZ24"/>
    <mergeCell ref="BD14:BD20"/>
    <mergeCell ref="BE14:BE20"/>
    <mergeCell ref="BF14:BF20"/>
    <mergeCell ref="AP36:AP43"/>
    <mergeCell ref="AT36:AT43"/>
    <mergeCell ref="BA40:BA43"/>
    <mergeCell ref="BE40:BE43"/>
    <mergeCell ref="BF40:BF43"/>
    <mergeCell ref="BD40:BD43"/>
    <mergeCell ref="BD33:BD39"/>
    <mergeCell ref="AZ33:AZ39"/>
    <mergeCell ref="BA33:BA39"/>
    <mergeCell ref="AR25:AR43"/>
    <mergeCell ref="AY40:AY43"/>
    <mergeCell ref="AS25:AS43"/>
    <mergeCell ref="AT25:AT35"/>
    <mergeCell ref="BE33:BE39"/>
    <mergeCell ref="BG33:BG39"/>
    <mergeCell ref="AU25:AU35"/>
    <mergeCell ref="AV25:AV35"/>
    <mergeCell ref="AW25:AW35"/>
    <mergeCell ref="AX25:AX35"/>
    <mergeCell ref="AU36:AU43"/>
    <mergeCell ref="AV36:AV43"/>
    <mergeCell ref="AW36:AW43"/>
    <mergeCell ref="AX36:AX43"/>
    <mergeCell ref="BH3:BH5"/>
    <mergeCell ref="BI3:BI5"/>
    <mergeCell ref="BE4:BE5"/>
    <mergeCell ref="BF4:BF5"/>
    <mergeCell ref="AX4:AX5"/>
    <mergeCell ref="BB4:BB5"/>
    <mergeCell ref="AU3:AX3"/>
    <mergeCell ref="BD4:BD5"/>
    <mergeCell ref="BG3:BG5"/>
    <mergeCell ref="R17:R24"/>
    <mergeCell ref="AI3:AI5"/>
    <mergeCell ref="AJ3:AJ5"/>
    <mergeCell ref="AQ4:AQ5"/>
    <mergeCell ref="AR4:AR5"/>
    <mergeCell ref="AS4:AS5"/>
    <mergeCell ref="AT4:AT5"/>
    <mergeCell ref="V6:V16"/>
    <mergeCell ref="W6:W16"/>
    <mergeCell ref="X6:X16"/>
    <mergeCell ref="Y6:Y16"/>
    <mergeCell ref="Z6:Z16"/>
    <mergeCell ref="AY3:BB3"/>
    <mergeCell ref="S13:S16"/>
    <mergeCell ref="AW4:AW5"/>
    <mergeCell ref="AY6:AY13"/>
    <mergeCell ref="AZ6:AZ13"/>
    <mergeCell ref="BA6:BA13"/>
    <mergeCell ref="AP6:AP16"/>
    <mergeCell ref="AQ6:AQ24"/>
    <mergeCell ref="AR6:AR24"/>
    <mergeCell ref="AS6:AS24"/>
    <mergeCell ref="AT6:AT16"/>
    <mergeCell ref="AV4:AV5"/>
    <mergeCell ref="BC3:BF3"/>
    <mergeCell ref="BC4:BC5"/>
    <mergeCell ref="J6:J24"/>
    <mergeCell ref="M6:M24"/>
    <mergeCell ref="N6:N24"/>
    <mergeCell ref="O6:O24"/>
    <mergeCell ref="P6:P24"/>
    <mergeCell ref="AG3:AG5"/>
    <mergeCell ref="V3:V5"/>
    <mergeCell ref="W3:W5"/>
    <mergeCell ref="X3:X5"/>
    <mergeCell ref="Y3:Y5"/>
    <mergeCell ref="AK3:AK5"/>
    <mergeCell ref="AM3:AM5"/>
    <mergeCell ref="AN3:AN5"/>
    <mergeCell ref="AP3:AT3"/>
    <mergeCell ref="AC3:AC5"/>
    <mergeCell ref="AD3:AD5"/>
    <mergeCell ref="AE3:AE5"/>
    <mergeCell ref="AB6:AB16"/>
    <mergeCell ref="AB17:AB24"/>
    <mergeCell ref="V17:V24"/>
    <mergeCell ref="AP17:AP24"/>
    <mergeCell ref="X17:X24"/>
    <mergeCell ref="Y17:Y24"/>
    <mergeCell ref="AJ6:AJ24"/>
    <mergeCell ref="AG17:AG24"/>
    <mergeCell ref="AN6:AN24"/>
    <mergeCell ref="AO6:AO24"/>
    <mergeCell ref="W17:W24"/>
    <mergeCell ref="AZ14:AZ20"/>
    <mergeCell ref="A25:A43"/>
    <mergeCell ref="Z25:Z35"/>
    <mergeCell ref="Q17:Q24"/>
    <mergeCell ref="A1:E1"/>
    <mergeCell ref="F1:AT1"/>
    <mergeCell ref="A2:H2"/>
    <mergeCell ref="J2:P2"/>
    <mergeCell ref="Q2:AT2"/>
    <mergeCell ref="BK3:BK5"/>
    <mergeCell ref="S4:S5"/>
    <mergeCell ref="T4:T5"/>
    <mergeCell ref="U4:U5"/>
    <mergeCell ref="AP4:AP5"/>
    <mergeCell ref="BF33:BF39"/>
    <mergeCell ref="T13:T16"/>
    <mergeCell ref="U13:U16"/>
    <mergeCell ref="BB6:BB13"/>
    <mergeCell ref="AK25:AK43"/>
    <mergeCell ref="AL25:AL43"/>
    <mergeCell ref="AE6:AE16"/>
    <mergeCell ref="AU2:BF2"/>
    <mergeCell ref="BG2:BK2"/>
    <mergeCell ref="A3:A5"/>
    <mergeCell ref="E3:E5"/>
    <mergeCell ref="G3:G5"/>
    <mergeCell ref="H3:H5"/>
    <mergeCell ref="J3:J5"/>
    <mergeCell ref="K3:M4"/>
    <mergeCell ref="BJ3:BJ5"/>
    <mergeCell ref="AY4:AY5"/>
    <mergeCell ref="AZ4:AZ5"/>
    <mergeCell ref="BA4:BA5"/>
    <mergeCell ref="B44:B62"/>
    <mergeCell ref="E44:E62"/>
    <mergeCell ref="T32:T35"/>
    <mergeCell ref="U32:U35"/>
    <mergeCell ref="AN25:AN43"/>
    <mergeCell ref="AO25:AO43"/>
    <mergeCell ref="BA21:BA24"/>
    <mergeCell ref="AI6:AI24"/>
    <mergeCell ref="I6:I24"/>
    <mergeCell ref="I25:I43"/>
    <mergeCell ref="BE6:BE13"/>
    <mergeCell ref="R6:R16"/>
    <mergeCell ref="AT17:AT24"/>
    <mergeCell ref="AY14:AY20"/>
    <mergeCell ref="BB21:BB24"/>
    <mergeCell ref="Q6:Q16"/>
    <mergeCell ref="G17:G24"/>
    <mergeCell ref="G36:G43"/>
    <mergeCell ref="Q36:Q43"/>
    <mergeCell ref="R36:R43"/>
    <mergeCell ref="V36:V43"/>
    <mergeCell ref="W36:W43"/>
    <mergeCell ref="X36:X43"/>
    <mergeCell ref="Y36:Y43"/>
    <mergeCell ref="Z36:Z43"/>
    <mergeCell ref="AY25:AY32"/>
    <mergeCell ref="J44:J62"/>
    <mergeCell ref="R44:R54"/>
    <mergeCell ref="W25:W35"/>
    <mergeCell ref="X25:X35"/>
    <mergeCell ref="BC21:BC24"/>
    <mergeCell ref="I44:I62"/>
    <mergeCell ref="E25:E43"/>
    <mergeCell ref="O3:O5"/>
    <mergeCell ref="P3:P5"/>
    <mergeCell ref="AB3:AB5"/>
    <mergeCell ref="C15:C24"/>
    <mergeCell ref="I3:I5"/>
    <mergeCell ref="G55:G62"/>
    <mergeCell ref="AU4:AU5"/>
    <mergeCell ref="AG44:AG54"/>
    <mergeCell ref="AH44:AH62"/>
    <mergeCell ref="AI44:AI62"/>
    <mergeCell ref="AP55:AP62"/>
    <mergeCell ref="D53:D62"/>
    <mergeCell ref="F3:F5"/>
    <mergeCell ref="A6:A24"/>
    <mergeCell ref="B6:B24"/>
    <mergeCell ref="E6:E24"/>
    <mergeCell ref="F6:F24"/>
    <mergeCell ref="G6:G16"/>
    <mergeCell ref="H6:H24"/>
    <mergeCell ref="AH3:AH5"/>
    <mergeCell ref="Z3:Z5"/>
    <mergeCell ref="AA3:AA5"/>
    <mergeCell ref="AF3:AF5"/>
    <mergeCell ref="AO3:AO5"/>
    <mergeCell ref="AM25:AM43"/>
    <mergeCell ref="AI25:AI43"/>
    <mergeCell ref="H25:H43"/>
    <mergeCell ref="R25:R35"/>
    <mergeCell ref="V25:V35"/>
    <mergeCell ref="Y25:Y35"/>
    <mergeCell ref="A44:A62"/>
    <mergeCell ref="I455:I473"/>
    <mergeCell ref="M25:M43"/>
    <mergeCell ref="N25:N43"/>
    <mergeCell ref="O25:O43"/>
    <mergeCell ref="P25:P43"/>
    <mergeCell ref="Q25:Q35"/>
    <mergeCell ref="N3:N5"/>
    <mergeCell ref="AJ44:AJ62"/>
    <mergeCell ref="Q3:Q5"/>
    <mergeCell ref="R3:R5"/>
    <mergeCell ref="S3:U3"/>
    <mergeCell ref="Z112:Z119"/>
    <mergeCell ref="J101:J119"/>
    <mergeCell ref="Z17:Z24"/>
    <mergeCell ref="R55:R62"/>
    <mergeCell ref="V55:V62"/>
    <mergeCell ref="S108:S111"/>
    <mergeCell ref="Q55:Q62"/>
    <mergeCell ref="I63:I81"/>
    <mergeCell ref="AB25:AB35"/>
    <mergeCell ref="AC93:AC100"/>
    <mergeCell ref="AH158:AH176"/>
    <mergeCell ref="W253:W263"/>
    <mergeCell ref="X196:X206"/>
    <mergeCell ref="Y196:Y206"/>
    <mergeCell ref="AA82:AA100"/>
    <mergeCell ref="AF82:AF92"/>
    <mergeCell ref="Q112:Q119"/>
    <mergeCell ref="R120:R130"/>
    <mergeCell ref="Y93:Y100"/>
    <mergeCell ref="N101:N119"/>
    <mergeCell ref="Q367:Q374"/>
    <mergeCell ref="B196:B214"/>
    <mergeCell ref="J196:J214"/>
    <mergeCell ref="M196:M214"/>
    <mergeCell ref="N196:N214"/>
    <mergeCell ref="O196:O214"/>
    <mergeCell ref="P196:P214"/>
    <mergeCell ref="C196:C204"/>
    <mergeCell ref="AB36:AB43"/>
    <mergeCell ref="AB44:AB54"/>
    <mergeCell ref="AB55:AB62"/>
    <mergeCell ref="AB63:AB73"/>
    <mergeCell ref="AB74:AB81"/>
    <mergeCell ref="AB82:AB92"/>
    <mergeCell ref="AB93:AB100"/>
    <mergeCell ref="AB101:AB111"/>
    <mergeCell ref="AB112:AB119"/>
    <mergeCell ref="AB120:AB130"/>
    <mergeCell ref="AB196:AB206"/>
    <mergeCell ref="AB207:AB214"/>
    <mergeCell ref="AB131:AB138"/>
    <mergeCell ref="I82:I100"/>
    <mergeCell ref="I101:I119"/>
    <mergeCell ref="AA44:AA62"/>
    <mergeCell ref="X44:X54"/>
    <mergeCell ref="F25:F43"/>
    <mergeCell ref="G25:G35"/>
    <mergeCell ref="F44:F62"/>
    <mergeCell ref="G44:G54"/>
    <mergeCell ref="H44:H62"/>
    <mergeCell ref="W158:W168"/>
    <mergeCell ref="I177:I195"/>
    <mergeCell ref="J177:J195"/>
    <mergeCell ref="A63:A81"/>
    <mergeCell ref="B63:B81"/>
    <mergeCell ref="A158:A176"/>
    <mergeCell ref="B158:B176"/>
    <mergeCell ref="E158:E176"/>
    <mergeCell ref="F158:F176"/>
    <mergeCell ref="G158:G168"/>
    <mergeCell ref="H158:H176"/>
    <mergeCell ref="I158:I176"/>
    <mergeCell ref="J158:J176"/>
    <mergeCell ref="M158:M176"/>
    <mergeCell ref="N158:N176"/>
    <mergeCell ref="O158:O176"/>
    <mergeCell ref="P158:P176"/>
    <mergeCell ref="Q158:Q168"/>
    <mergeCell ref="R158:R168"/>
    <mergeCell ref="V158:V168"/>
    <mergeCell ref="C82:C90"/>
    <mergeCell ref="D82:D90"/>
    <mergeCell ref="C91:C100"/>
    <mergeCell ref="C129:C138"/>
    <mergeCell ref="D129:D138"/>
    <mergeCell ref="C139:C147"/>
    <mergeCell ref="D139:D147"/>
    <mergeCell ref="C148:C157"/>
    <mergeCell ref="D148:D157"/>
    <mergeCell ref="C158:C166"/>
    <mergeCell ref="D158:D166"/>
    <mergeCell ref="C167:C176"/>
    <mergeCell ref="V82:V92"/>
    <mergeCell ref="V93:V100"/>
    <mergeCell ref="E63:E81"/>
    <mergeCell ref="D63:D71"/>
    <mergeCell ref="C72:C81"/>
    <mergeCell ref="D72:D81"/>
    <mergeCell ref="AQ158:AQ176"/>
    <mergeCell ref="AR158:AR176"/>
    <mergeCell ref="AM139:AM157"/>
    <mergeCell ref="AN139:AN157"/>
    <mergeCell ref="AO139:AO157"/>
    <mergeCell ref="Q101:Q111"/>
    <mergeCell ref="R101:R111"/>
    <mergeCell ref="V101:V111"/>
    <mergeCell ref="W101:W111"/>
    <mergeCell ref="C205:C214"/>
    <mergeCell ref="D205:D214"/>
    <mergeCell ref="R188:R195"/>
    <mergeCell ref="V188:V195"/>
    <mergeCell ref="W188:W195"/>
    <mergeCell ref="T203:T206"/>
    <mergeCell ref="U203:U206"/>
    <mergeCell ref="I120:I138"/>
    <mergeCell ref="T108:T111"/>
    <mergeCell ref="U108:U111"/>
    <mergeCell ref="Y101:Y111"/>
    <mergeCell ref="Z101:Z111"/>
    <mergeCell ref="P101:P119"/>
    <mergeCell ref="Z131:Z138"/>
    <mergeCell ref="X120:X130"/>
    <mergeCell ref="G112:G119"/>
    <mergeCell ref="G169:G176"/>
    <mergeCell ref="Z82:Z92"/>
    <mergeCell ref="R63:R73"/>
    <mergeCell ref="R82:R92"/>
    <mergeCell ref="D91:D100"/>
    <mergeCell ref="C101:C109"/>
    <mergeCell ref="AD93:AD100"/>
    <mergeCell ref="AE93:AE100"/>
    <mergeCell ref="X131:X138"/>
    <mergeCell ref="B3:D3"/>
    <mergeCell ref="B4:B5"/>
    <mergeCell ref="C4:C5"/>
    <mergeCell ref="D4:D5"/>
    <mergeCell ref="C25:C33"/>
    <mergeCell ref="C34:C43"/>
    <mergeCell ref="D25:D33"/>
    <mergeCell ref="D34:D43"/>
    <mergeCell ref="C44:C52"/>
    <mergeCell ref="D44:D52"/>
    <mergeCell ref="C53:C62"/>
    <mergeCell ref="D101:D109"/>
    <mergeCell ref="C110:C119"/>
    <mergeCell ref="D110:D119"/>
    <mergeCell ref="C120:C128"/>
    <mergeCell ref="D120:D128"/>
    <mergeCell ref="D15:D24"/>
    <mergeCell ref="C6:C14"/>
    <mergeCell ref="D6:D14"/>
    <mergeCell ref="AC17:AC24"/>
    <mergeCell ref="AD17:AD24"/>
    <mergeCell ref="AC25:AC35"/>
    <mergeCell ref="AD25:AD35"/>
    <mergeCell ref="AE25:AE35"/>
    <mergeCell ref="O101:O119"/>
    <mergeCell ref="C63:C71"/>
    <mergeCell ref="B25:B43"/>
    <mergeCell ref="C521:C530"/>
    <mergeCell ref="D521:D530"/>
    <mergeCell ref="Z493:Z503"/>
    <mergeCell ref="AA493:AA511"/>
    <mergeCell ref="Y504:Y511"/>
    <mergeCell ref="Z504:Z511"/>
    <mergeCell ref="AC493:AC503"/>
    <mergeCell ref="C403:C416"/>
    <mergeCell ref="D403:D416"/>
    <mergeCell ref="C417:C425"/>
    <mergeCell ref="D417:D425"/>
    <mergeCell ref="C464:C473"/>
    <mergeCell ref="D464:D473"/>
    <mergeCell ref="C426:C435"/>
    <mergeCell ref="D426:D435"/>
    <mergeCell ref="C436:C444"/>
    <mergeCell ref="D436:D444"/>
    <mergeCell ref="C445:C454"/>
    <mergeCell ref="D445:D454"/>
    <mergeCell ref="C455:C463"/>
    <mergeCell ref="D455:D463"/>
    <mergeCell ref="V504:V511"/>
    <mergeCell ref="W504:W511"/>
    <mergeCell ref="X493:X503"/>
    <mergeCell ref="H512:H530"/>
    <mergeCell ref="J512:J530"/>
    <mergeCell ref="G504:G511"/>
    <mergeCell ref="Q504:Q511"/>
    <mergeCell ref="R504:R511"/>
    <mergeCell ref="I493:I511"/>
    <mergeCell ref="I512:I530"/>
    <mergeCell ref="C474:C482"/>
    <mergeCell ref="D196:D204"/>
    <mergeCell ref="C186:C195"/>
    <mergeCell ref="D186:D195"/>
    <mergeCell ref="C493:C501"/>
    <mergeCell ref="D493:D501"/>
    <mergeCell ref="C502:C511"/>
    <mergeCell ref="D502:D511"/>
    <mergeCell ref="C512:C520"/>
    <mergeCell ref="D512:D520"/>
    <mergeCell ref="W417:W427"/>
    <mergeCell ref="X417:X427"/>
    <mergeCell ref="G466:G473"/>
    <mergeCell ref="Q466:Q473"/>
    <mergeCell ref="R466:R473"/>
    <mergeCell ref="V466:V473"/>
    <mergeCell ref="S462:S465"/>
    <mergeCell ref="T462:T465"/>
    <mergeCell ref="N436:N454"/>
    <mergeCell ref="O436:O454"/>
    <mergeCell ref="S447:S454"/>
    <mergeCell ref="T447:T454"/>
    <mergeCell ref="U447:U454"/>
    <mergeCell ref="S466:S473"/>
    <mergeCell ref="T466:T473"/>
    <mergeCell ref="U466:U473"/>
    <mergeCell ref="S504:S511"/>
    <mergeCell ref="T504:T511"/>
    <mergeCell ref="U504:U511"/>
    <mergeCell ref="I436:I454"/>
    <mergeCell ref="S481:S484"/>
    <mergeCell ref="T481:T484"/>
    <mergeCell ref="U481:U484"/>
    <mergeCell ref="O474:O492"/>
    <mergeCell ref="I474:I492"/>
    <mergeCell ref="G428:G435"/>
    <mergeCell ref="N390:N416"/>
    <mergeCell ref="Z447:Z454"/>
    <mergeCell ref="Y447:Y454"/>
    <mergeCell ref="U397:U400"/>
    <mergeCell ref="N348:N389"/>
    <mergeCell ref="O455:O473"/>
    <mergeCell ref="P455:P473"/>
    <mergeCell ref="Q455:Q465"/>
    <mergeCell ref="X253:X263"/>
    <mergeCell ref="Y253:Y263"/>
    <mergeCell ref="Q131:Q138"/>
    <mergeCell ref="R131:R138"/>
    <mergeCell ref="Y436:Y446"/>
    <mergeCell ref="Z436:Z446"/>
    <mergeCell ref="Z359:Z366"/>
    <mergeCell ref="W348:W358"/>
    <mergeCell ref="X348:X358"/>
    <mergeCell ref="N291:N309"/>
    <mergeCell ref="Q177:Q187"/>
    <mergeCell ref="Z158:Z168"/>
    <mergeCell ref="R367:R374"/>
    <mergeCell ref="V367:V374"/>
    <mergeCell ref="W367:W374"/>
    <mergeCell ref="X367:X374"/>
    <mergeCell ref="Y367:Y374"/>
    <mergeCell ref="Q169:Q176"/>
    <mergeCell ref="R169:R176"/>
    <mergeCell ref="V169:V176"/>
    <mergeCell ref="W169:W176"/>
    <mergeCell ref="A512:A530"/>
    <mergeCell ref="B512:B530"/>
    <mergeCell ref="E512:E530"/>
    <mergeCell ref="A493:A511"/>
    <mergeCell ref="B493:B511"/>
    <mergeCell ref="E493:E511"/>
    <mergeCell ref="N493:N511"/>
    <mergeCell ref="O493:O511"/>
    <mergeCell ref="P493:P511"/>
    <mergeCell ref="AB512:AB522"/>
    <mergeCell ref="AC512:AC522"/>
    <mergeCell ref="AD512:AD522"/>
    <mergeCell ref="AB493:AB503"/>
    <mergeCell ref="F493:F511"/>
    <mergeCell ref="G493:G503"/>
    <mergeCell ref="H493:H511"/>
    <mergeCell ref="O120:O138"/>
    <mergeCell ref="P120:P138"/>
    <mergeCell ref="Q120:Q130"/>
    <mergeCell ref="V120:V130"/>
    <mergeCell ref="W120:W130"/>
    <mergeCell ref="S523:S530"/>
    <mergeCell ref="T523:T530"/>
    <mergeCell ref="U523:U530"/>
    <mergeCell ref="AA158:AA168"/>
    <mergeCell ref="AA169:AA176"/>
    <mergeCell ref="X177:X187"/>
    <mergeCell ref="Y177:Y187"/>
    <mergeCell ref="Z177:Z187"/>
    <mergeCell ref="AA177:AA187"/>
    <mergeCell ref="X188:X195"/>
    <mergeCell ref="Y188:Y195"/>
    <mergeCell ref="BP6:BQ6"/>
    <mergeCell ref="BP7:BP12"/>
    <mergeCell ref="BP13:BP18"/>
    <mergeCell ref="AC36:AC43"/>
    <mergeCell ref="AD36:AD43"/>
    <mergeCell ref="AE36:AE43"/>
    <mergeCell ref="Y493:Y503"/>
    <mergeCell ref="AC6:AC16"/>
    <mergeCell ref="AD6:AD16"/>
    <mergeCell ref="AD436:AD446"/>
    <mergeCell ref="AB253:AB263"/>
    <mergeCell ref="AB367:AB374"/>
    <mergeCell ref="AC367:AC374"/>
    <mergeCell ref="AD367:AD374"/>
    <mergeCell ref="AB264:AB271"/>
    <mergeCell ref="AB272:AB282"/>
    <mergeCell ref="AC82:AC92"/>
    <mergeCell ref="AD82:AD92"/>
    <mergeCell ref="AC112:AC119"/>
    <mergeCell ref="AP25:AP35"/>
    <mergeCell ref="AQ25:AQ43"/>
    <mergeCell ref="AG25:AG35"/>
    <mergeCell ref="AH25:AH43"/>
    <mergeCell ref="AJ25:AJ43"/>
    <mergeCell ref="BJ21:BJ24"/>
    <mergeCell ref="BH14:BH20"/>
    <mergeCell ref="BJ14:BJ20"/>
    <mergeCell ref="BK14:BK20"/>
    <mergeCell ref="AE17:AE24"/>
    <mergeCell ref="BH25:BH32"/>
    <mergeCell ref="BB40:BB43"/>
    <mergeCell ref="BC40:BC43"/>
  </mergeCells>
  <conditionalFormatting sqref="O3:O138">
    <cfRule type="cellIs" dxfId="107" priority="64" operator="equal">
      <formula>"Extremo"</formula>
    </cfRule>
    <cfRule type="cellIs" dxfId="106" priority="63" operator="equal">
      <formula>"Alto"</formula>
    </cfRule>
    <cfRule type="cellIs" dxfId="105" priority="62" operator="equal">
      <formula>"Moderado"</formula>
    </cfRule>
    <cfRule type="cellIs" dxfId="104" priority="61" operator="equal">
      <formula>"Bajo"</formula>
    </cfRule>
  </conditionalFormatting>
  <conditionalFormatting sqref="O196:O649">
    <cfRule type="cellIs" dxfId="103" priority="1" operator="equal">
      <formula>"Bajo"</formula>
    </cfRule>
    <cfRule type="cellIs" dxfId="102" priority="2" operator="equal">
      <formula>"Moderado"</formula>
    </cfRule>
    <cfRule type="cellIs" dxfId="101" priority="3" operator="equal">
      <formula>"Alto"</formula>
    </cfRule>
    <cfRule type="cellIs" dxfId="100" priority="4" operator="equal">
      <formula>"Extremo"</formula>
    </cfRule>
  </conditionalFormatting>
  <conditionalFormatting sqref="AN6">
    <cfRule type="containsText" dxfId="99" priority="249" operator="containsText" text="Extremo">
      <formula>NOT(ISERROR(SEARCH("Extremo",AN6)))</formula>
    </cfRule>
    <cfRule type="containsText" dxfId="98" priority="252" operator="containsText" text="Bajo">
      <formula>NOT(ISERROR(SEARCH("Bajo",AN6)))</formula>
    </cfRule>
    <cfRule type="containsText" dxfId="97" priority="251" operator="containsText" text="Moderado">
      <formula>NOT(ISERROR(SEARCH("Moderado",AN6)))</formula>
    </cfRule>
    <cfRule type="containsText" dxfId="96" priority="250" operator="containsText" text="Alto">
      <formula>NOT(ISERROR(SEARCH("Alto",AN6)))</formula>
    </cfRule>
  </conditionalFormatting>
  <conditionalFormatting sqref="AN25">
    <cfRule type="containsText" dxfId="95" priority="244" operator="containsText" text="Bajo">
      <formula>NOT(ISERROR(SEARCH("Bajo",AN25)))</formula>
    </cfRule>
    <cfRule type="containsText" dxfId="94" priority="243" operator="containsText" text="Moderado">
      <formula>NOT(ISERROR(SEARCH("Moderado",AN25)))</formula>
    </cfRule>
    <cfRule type="containsText" dxfId="93" priority="242" operator="containsText" text="Alto">
      <formula>NOT(ISERROR(SEARCH("Alto",AN25)))</formula>
    </cfRule>
    <cfRule type="containsText" dxfId="92" priority="241" operator="containsText" text="Extremo">
      <formula>NOT(ISERROR(SEARCH("Extremo",AN25)))</formula>
    </cfRule>
  </conditionalFormatting>
  <conditionalFormatting sqref="AN44">
    <cfRule type="containsText" dxfId="91" priority="236" operator="containsText" text="Bajo">
      <formula>NOT(ISERROR(SEARCH("Bajo",AN44)))</formula>
    </cfRule>
    <cfRule type="containsText" dxfId="90" priority="235" operator="containsText" text="Moderado">
      <formula>NOT(ISERROR(SEARCH("Moderado",AN44)))</formula>
    </cfRule>
    <cfRule type="containsText" dxfId="89" priority="234" operator="containsText" text="Alto">
      <formula>NOT(ISERROR(SEARCH("Alto",AN44)))</formula>
    </cfRule>
    <cfRule type="containsText" dxfId="88" priority="233" operator="containsText" text="Extremo">
      <formula>NOT(ISERROR(SEARCH("Extremo",AN44)))</formula>
    </cfRule>
  </conditionalFormatting>
  <conditionalFormatting sqref="AN63">
    <cfRule type="containsText" dxfId="87" priority="225" operator="containsText" text="Extremo">
      <formula>NOT(ISERROR(SEARCH("Extremo",AN63)))</formula>
    </cfRule>
    <cfRule type="containsText" dxfId="86" priority="226" operator="containsText" text="Alto">
      <formula>NOT(ISERROR(SEARCH("Alto",AN63)))</formula>
    </cfRule>
    <cfRule type="containsText" dxfId="85" priority="227" operator="containsText" text="Moderado">
      <formula>NOT(ISERROR(SEARCH("Moderado",AN63)))</formula>
    </cfRule>
    <cfRule type="containsText" dxfId="84" priority="228" operator="containsText" text="Bajo">
      <formula>NOT(ISERROR(SEARCH("Bajo",AN63)))</formula>
    </cfRule>
  </conditionalFormatting>
  <conditionalFormatting sqref="AN82">
    <cfRule type="containsText" dxfId="83" priority="201" operator="containsText" text="Extremo">
      <formula>NOT(ISERROR(SEARCH("Extremo",AN82)))</formula>
    </cfRule>
    <cfRule type="containsText" dxfId="82" priority="204" operator="containsText" text="Bajo">
      <formula>NOT(ISERROR(SEARCH("Bajo",AN82)))</formula>
    </cfRule>
    <cfRule type="containsText" dxfId="81" priority="203" operator="containsText" text="Moderado">
      <formula>NOT(ISERROR(SEARCH("Moderado",AN82)))</formula>
    </cfRule>
    <cfRule type="containsText" dxfId="80" priority="202" operator="containsText" text="Alto">
      <formula>NOT(ISERROR(SEARCH("Alto",AN82)))</formula>
    </cfRule>
  </conditionalFormatting>
  <conditionalFormatting sqref="AN101">
    <cfRule type="containsText" dxfId="79" priority="195" operator="containsText" text="Moderado">
      <formula>NOT(ISERROR(SEARCH("Moderado",AN101)))</formula>
    </cfRule>
    <cfRule type="containsText" dxfId="78" priority="194" operator="containsText" text="Alto">
      <formula>NOT(ISERROR(SEARCH("Alto",AN101)))</formula>
    </cfRule>
    <cfRule type="containsText" dxfId="77" priority="193" operator="containsText" text="Extremo">
      <formula>NOT(ISERROR(SEARCH("Extremo",AN101)))</formula>
    </cfRule>
    <cfRule type="containsText" dxfId="76" priority="196" operator="containsText" text="Bajo">
      <formula>NOT(ISERROR(SEARCH("Bajo",AN101)))</formula>
    </cfRule>
  </conditionalFormatting>
  <conditionalFormatting sqref="AN120">
    <cfRule type="containsText" dxfId="75" priority="188" operator="containsText" text="Bajo">
      <formula>NOT(ISERROR(SEARCH("Bajo",AN120)))</formula>
    </cfRule>
    <cfRule type="containsText" dxfId="74" priority="186" operator="containsText" text="Alto">
      <formula>NOT(ISERROR(SEARCH("Alto",AN120)))</formula>
    </cfRule>
    <cfRule type="containsText" dxfId="73" priority="185" operator="containsText" text="Extremo">
      <formula>NOT(ISERROR(SEARCH("Extremo",AN120)))</formula>
    </cfRule>
    <cfRule type="containsText" dxfId="72" priority="187" operator="containsText" text="Moderado">
      <formula>NOT(ISERROR(SEARCH("Moderado",AN120)))</formula>
    </cfRule>
  </conditionalFormatting>
  <conditionalFormatting sqref="AN139">
    <cfRule type="containsText" dxfId="71" priority="180" operator="containsText" text="Bajo">
      <formula>NOT(ISERROR(SEARCH("Bajo",AN139)))</formula>
    </cfRule>
    <cfRule type="containsText" dxfId="70" priority="179" operator="containsText" text="Moderado">
      <formula>NOT(ISERROR(SEARCH("Moderado",AN139)))</formula>
    </cfRule>
    <cfRule type="containsText" dxfId="69" priority="178" operator="containsText" text="Alto">
      <formula>NOT(ISERROR(SEARCH("Alto",AN139)))</formula>
    </cfRule>
    <cfRule type="containsText" dxfId="68" priority="177" operator="containsText" text="Extremo">
      <formula>NOT(ISERROR(SEARCH("Extremo",AN139)))</formula>
    </cfRule>
  </conditionalFormatting>
  <conditionalFormatting sqref="AN158">
    <cfRule type="containsText" dxfId="67" priority="28" operator="containsText" text="Bajo">
      <formula>NOT(ISERROR(SEARCH("Bajo",AN158)))</formula>
    </cfRule>
    <cfRule type="containsText" dxfId="66" priority="27" operator="containsText" text="Moderado">
      <formula>NOT(ISERROR(SEARCH("Moderado",AN158)))</formula>
    </cfRule>
    <cfRule type="containsText" dxfId="65" priority="26" operator="containsText" text="Alto">
      <formula>NOT(ISERROR(SEARCH("Alto",AN158)))</formula>
    </cfRule>
    <cfRule type="containsText" dxfId="64" priority="25" operator="containsText" text="Extremo">
      <formula>NOT(ISERROR(SEARCH("Extremo",AN158)))</formula>
    </cfRule>
  </conditionalFormatting>
  <conditionalFormatting sqref="AN177">
    <cfRule type="containsText" dxfId="63" priority="22" operator="containsText" text="Alto">
      <formula>NOT(ISERROR(SEARCH("Alto",AN177)))</formula>
    </cfRule>
    <cfRule type="containsText" dxfId="62" priority="24" operator="containsText" text="Bajo">
      <formula>NOT(ISERROR(SEARCH("Bajo",AN177)))</formula>
    </cfRule>
    <cfRule type="containsText" dxfId="61" priority="23" operator="containsText" text="Moderado">
      <formula>NOT(ISERROR(SEARCH("Moderado",AN177)))</formula>
    </cfRule>
    <cfRule type="containsText" dxfId="60" priority="21" operator="containsText" text="Extremo">
      <formula>NOT(ISERROR(SEARCH("Extremo",AN177)))</formula>
    </cfRule>
  </conditionalFormatting>
  <conditionalFormatting sqref="AN196">
    <cfRule type="containsText" dxfId="59" priority="164" operator="containsText" text="Bajo">
      <formula>NOT(ISERROR(SEARCH("Bajo",AN196)))</formula>
    </cfRule>
    <cfRule type="containsText" dxfId="58" priority="162" operator="containsText" text="Alto">
      <formula>NOT(ISERROR(SEARCH("Alto",AN196)))</formula>
    </cfRule>
    <cfRule type="containsText" dxfId="57" priority="161" operator="containsText" text="Extremo">
      <formula>NOT(ISERROR(SEARCH("Extremo",AN196)))</formula>
    </cfRule>
    <cfRule type="containsText" dxfId="56" priority="163" operator="containsText" text="Moderado">
      <formula>NOT(ISERROR(SEARCH("Moderado",AN196)))</formula>
    </cfRule>
  </conditionalFormatting>
  <conditionalFormatting sqref="AN215">
    <cfRule type="containsText" dxfId="55" priority="17" operator="containsText" text="Extremo">
      <formula>NOT(ISERROR(SEARCH("Extremo",AN215)))</formula>
    </cfRule>
    <cfRule type="containsText" dxfId="54" priority="20" operator="containsText" text="Bajo">
      <formula>NOT(ISERROR(SEARCH("Bajo",AN215)))</formula>
    </cfRule>
    <cfRule type="containsText" dxfId="53" priority="19" operator="containsText" text="Moderado">
      <formula>NOT(ISERROR(SEARCH("Moderado",AN215)))</formula>
    </cfRule>
    <cfRule type="containsText" dxfId="52" priority="18" operator="containsText" text="Alto">
      <formula>NOT(ISERROR(SEARCH("Alto",AN215)))</formula>
    </cfRule>
  </conditionalFormatting>
  <conditionalFormatting sqref="AN234">
    <cfRule type="containsText" dxfId="51" priority="15" operator="containsText" text="Moderado">
      <formula>NOT(ISERROR(SEARCH("Moderado",AN234)))</formula>
    </cfRule>
    <cfRule type="containsText" dxfId="50" priority="13" operator="containsText" text="Extremo">
      <formula>NOT(ISERROR(SEARCH("Extremo",AN234)))</formula>
    </cfRule>
    <cfRule type="containsText" dxfId="49" priority="14" operator="containsText" text="Alto">
      <formula>NOT(ISERROR(SEARCH("Alto",AN234)))</formula>
    </cfRule>
    <cfRule type="containsText" dxfId="48" priority="16" operator="containsText" text="Bajo">
      <formula>NOT(ISERROR(SEARCH("Bajo",AN234)))</formula>
    </cfRule>
  </conditionalFormatting>
  <conditionalFormatting sqref="AN253">
    <cfRule type="containsText" dxfId="47" priority="155" operator="containsText" text="Moderado">
      <formula>NOT(ISERROR(SEARCH("Moderado",AN253)))</formula>
    </cfRule>
    <cfRule type="containsText" dxfId="46" priority="153" operator="containsText" text="Extremo">
      <formula>NOT(ISERROR(SEARCH("Extremo",AN253)))</formula>
    </cfRule>
    <cfRule type="containsText" dxfId="45" priority="154" operator="containsText" text="Alto">
      <formula>NOT(ISERROR(SEARCH("Alto",AN253)))</formula>
    </cfRule>
    <cfRule type="containsText" dxfId="44" priority="156" operator="containsText" text="Bajo">
      <formula>NOT(ISERROR(SEARCH("Bajo",AN253)))</formula>
    </cfRule>
  </conditionalFormatting>
  <conditionalFormatting sqref="AN272">
    <cfRule type="containsText" dxfId="43" priority="217" operator="containsText" text="Extremo">
      <formula>NOT(ISERROR(SEARCH("Extremo",AN272)))</formula>
    </cfRule>
    <cfRule type="containsText" dxfId="42" priority="218" operator="containsText" text="Alto">
      <formula>NOT(ISERROR(SEARCH("Alto",AN272)))</formula>
    </cfRule>
    <cfRule type="containsText" dxfId="41" priority="219" operator="containsText" text="Moderado">
      <formula>NOT(ISERROR(SEARCH("Moderado",AN272)))</formula>
    </cfRule>
    <cfRule type="containsText" dxfId="40" priority="220" operator="containsText" text="Bajo">
      <formula>NOT(ISERROR(SEARCH("Bajo",AN272)))</formula>
    </cfRule>
  </conditionalFormatting>
  <conditionalFormatting sqref="AN291">
    <cfRule type="containsText" dxfId="39" priority="146" operator="containsText" text="Alto">
      <formula>NOT(ISERROR(SEARCH("Alto",AN291)))</formula>
    </cfRule>
    <cfRule type="containsText" dxfId="38" priority="147" operator="containsText" text="Moderado">
      <formula>NOT(ISERROR(SEARCH("Moderado",AN291)))</formula>
    </cfRule>
    <cfRule type="containsText" dxfId="37" priority="148" operator="containsText" text="Bajo">
      <formula>NOT(ISERROR(SEARCH("Bajo",AN291)))</formula>
    </cfRule>
    <cfRule type="containsText" dxfId="36" priority="145" operator="containsText" text="Extremo">
      <formula>NOT(ISERROR(SEARCH("Extremo",AN291)))</formula>
    </cfRule>
  </conditionalFormatting>
  <conditionalFormatting sqref="AN310">
    <cfRule type="containsText" dxfId="35" priority="211" operator="containsText" text="Moderado">
      <formula>NOT(ISERROR(SEARCH("Moderado",AN310)))</formula>
    </cfRule>
    <cfRule type="containsText" dxfId="34" priority="209" operator="containsText" text="Extremo">
      <formula>NOT(ISERROR(SEARCH("Extremo",AN310)))</formula>
    </cfRule>
    <cfRule type="containsText" dxfId="33" priority="210" operator="containsText" text="Alto">
      <formula>NOT(ISERROR(SEARCH("Alto",AN310)))</formula>
    </cfRule>
    <cfRule type="containsText" dxfId="32" priority="212" operator="containsText" text="Bajo">
      <formula>NOT(ISERROR(SEARCH("Bajo",AN310)))</formula>
    </cfRule>
  </conditionalFormatting>
  <conditionalFormatting sqref="AN329">
    <cfRule type="containsText" dxfId="31" priority="8" operator="containsText" text="Bajo">
      <formula>NOT(ISERROR(SEARCH("Bajo",AN329)))</formula>
    </cfRule>
    <cfRule type="containsText" dxfId="30" priority="7" operator="containsText" text="Moderado">
      <formula>NOT(ISERROR(SEARCH("Moderado",AN329)))</formula>
    </cfRule>
    <cfRule type="containsText" dxfId="29" priority="6" operator="containsText" text="Alto">
      <formula>NOT(ISERROR(SEARCH("Alto",AN329)))</formula>
    </cfRule>
    <cfRule type="containsText" dxfId="28" priority="5" operator="containsText" text="Extremo">
      <formula>NOT(ISERROR(SEARCH("Extremo",AN329)))</formula>
    </cfRule>
  </conditionalFormatting>
  <conditionalFormatting sqref="AN348">
    <cfRule type="containsText" dxfId="27" priority="60" operator="containsText" text="Bajo">
      <formula>NOT(ISERROR(SEARCH("Bajo",AN348)))</formula>
    </cfRule>
    <cfRule type="containsText" dxfId="26" priority="59" operator="containsText" text="Moderado">
      <formula>NOT(ISERROR(SEARCH("Moderado",AN348)))</formula>
    </cfRule>
    <cfRule type="containsText" dxfId="25" priority="58" operator="containsText" text="Alto">
      <formula>NOT(ISERROR(SEARCH("Alto",AN348)))</formula>
    </cfRule>
    <cfRule type="containsText" dxfId="24" priority="57" operator="containsText" text="Extremo">
      <formula>NOT(ISERROR(SEARCH("Extremo",AN348)))</formula>
    </cfRule>
  </conditionalFormatting>
  <conditionalFormatting sqref="AN390">
    <cfRule type="containsText" dxfId="23" priority="56" operator="containsText" text="Bajo">
      <formula>NOT(ISERROR(SEARCH("Bajo",AN390)))</formula>
    </cfRule>
    <cfRule type="containsText" dxfId="22" priority="54" operator="containsText" text="Alto">
      <formula>NOT(ISERROR(SEARCH("Alto",AN390)))</formula>
    </cfRule>
    <cfRule type="containsText" dxfId="21" priority="53" operator="containsText" text="Extremo">
      <formula>NOT(ISERROR(SEARCH("Extremo",AN390)))</formula>
    </cfRule>
    <cfRule type="containsText" dxfId="20" priority="55" operator="containsText" text="Moderado">
      <formula>NOT(ISERROR(SEARCH("Moderado",AN390)))</formula>
    </cfRule>
  </conditionalFormatting>
  <conditionalFormatting sqref="AN417 AN436">
    <cfRule type="containsText" dxfId="19" priority="116" operator="containsText" text="Bajo">
      <formula>NOT(ISERROR(SEARCH("Bajo",AN417)))</formula>
    </cfRule>
    <cfRule type="containsText" dxfId="18" priority="115" operator="containsText" text="Moderado">
      <formula>NOT(ISERROR(SEARCH("Moderado",AN417)))</formula>
    </cfRule>
    <cfRule type="containsText" dxfId="17" priority="114" operator="containsText" text="Alto">
      <formula>NOT(ISERROR(SEARCH("Alto",AN417)))</formula>
    </cfRule>
    <cfRule type="containsText" dxfId="16" priority="113" operator="containsText" text="Extremo">
      <formula>NOT(ISERROR(SEARCH("Extremo",AN417)))</formula>
    </cfRule>
  </conditionalFormatting>
  <conditionalFormatting sqref="AN455">
    <cfRule type="containsText" dxfId="15" priority="50" operator="containsText" text="Alto">
      <formula>NOT(ISERROR(SEARCH("Alto",AN455)))</formula>
    </cfRule>
    <cfRule type="containsText" dxfId="14" priority="49" operator="containsText" text="Extremo">
      <formula>NOT(ISERROR(SEARCH("Extremo",AN455)))</formula>
    </cfRule>
    <cfRule type="containsText" dxfId="13" priority="52" operator="containsText" text="Bajo">
      <formula>NOT(ISERROR(SEARCH("Bajo",AN455)))</formula>
    </cfRule>
    <cfRule type="containsText" dxfId="12" priority="51" operator="containsText" text="Moderado">
      <formula>NOT(ISERROR(SEARCH("Moderado",AN455)))</formula>
    </cfRule>
  </conditionalFormatting>
  <conditionalFormatting sqref="AN474">
    <cfRule type="containsText" dxfId="11" priority="41" operator="containsText" text="Extremo">
      <formula>NOT(ISERROR(SEARCH("Extremo",AN474)))</formula>
    </cfRule>
    <cfRule type="containsText" dxfId="10" priority="42" operator="containsText" text="Alto">
      <formula>NOT(ISERROR(SEARCH("Alto",AN474)))</formula>
    </cfRule>
    <cfRule type="containsText" dxfId="9" priority="43" operator="containsText" text="Moderado">
      <formula>NOT(ISERROR(SEARCH("Moderado",AN474)))</formula>
    </cfRule>
    <cfRule type="containsText" dxfId="8" priority="44" operator="containsText" text="Bajo">
      <formula>NOT(ISERROR(SEARCH("Bajo",AN474)))</formula>
    </cfRule>
  </conditionalFormatting>
  <conditionalFormatting sqref="AN493">
    <cfRule type="containsText" dxfId="7" priority="40" operator="containsText" text="Bajo">
      <formula>NOT(ISERROR(SEARCH("Bajo",AN493)))</formula>
    </cfRule>
    <cfRule type="containsText" dxfId="6" priority="39" operator="containsText" text="Moderado">
      <formula>NOT(ISERROR(SEARCH("Moderado",AN493)))</formula>
    </cfRule>
    <cfRule type="containsText" dxfId="5" priority="37" operator="containsText" text="Extremo">
      <formula>NOT(ISERROR(SEARCH("Extremo",AN493)))</formula>
    </cfRule>
    <cfRule type="containsText" dxfId="4" priority="38" operator="containsText" text="Alto">
      <formula>NOT(ISERROR(SEARCH("Alto",AN493)))</formula>
    </cfRule>
  </conditionalFormatting>
  <conditionalFormatting sqref="AN512">
    <cfRule type="containsText" dxfId="3" priority="121" operator="containsText" text="Extremo">
      <formula>NOT(ISERROR(SEARCH("Extremo",AN512)))</formula>
    </cfRule>
    <cfRule type="containsText" dxfId="2" priority="122" operator="containsText" text="Alto">
      <formula>NOT(ISERROR(SEARCH("Alto",AN512)))</formula>
    </cfRule>
    <cfRule type="containsText" dxfId="1" priority="123" operator="containsText" text="Moderado">
      <formula>NOT(ISERROR(SEARCH("Moderado",AN512)))</formula>
    </cfRule>
    <cfRule type="containsText" dxfId="0" priority="124" operator="containsText" text="Bajo">
      <formula>NOT(ISERROR(SEARCH("Bajo",AN512)))</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Hoja2!$E$4:$E$5</xm:f>
          </x14:formula1>
          <xm:sqref>AB6 AB17 AB25 AB36 AB44 AB55 AB74 AB82 AB93:AE93 AB101 AB131 AB367 AB348 AB359 AB401 AB428 AB272 AB112 AB291 AB302 AB310 AB321 AB120 AB512 AB382 AB390 AB63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ADAAD-9EE2-426F-AE29-C1F666C06308}">
  <sheetPr>
    <tabColor rgb="FF00B050"/>
  </sheetPr>
  <dimension ref="A1:W30"/>
  <sheetViews>
    <sheetView zoomScale="50" zoomScaleNormal="50" workbookViewId="0">
      <pane ySplit="9" topLeftCell="C10" activePane="bottomLeft" state="frozen"/>
      <selection pane="bottomLeft" activeCell="F10" sqref="F10"/>
      <selection activeCell="F1" sqref="F1"/>
    </sheetView>
  </sheetViews>
  <sheetFormatPr defaultColWidth="11.42578125" defaultRowHeight="12"/>
  <cols>
    <col min="1" max="2" width="11.42578125" style="992"/>
    <col min="3" max="3" width="24.5703125" style="992" customWidth="1"/>
    <col min="4" max="4" width="27" style="992" customWidth="1"/>
    <col min="5" max="5" width="58.85546875" style="992" customWidth="1"/>
    <col min="6" max="6" width="39.7109375" style="992" customWidth="1"/>
    <col min="7" max="7" width="15.85546875" style="992" customWidth="1"/>
    <col min="8" max="8" width="16.42578125" style="992" customWidth="1"/>
    <col min="9" max="9" width="20.28515625" style="992" customWidth="1"/>
    <col min="10" max="10" width="28.28515625" style="992" customWidth="1"/>
    <col min="11" max="11" width="18.5703125" style="992" customWidth="1"/>
    <col min="12" max="12" width="24.140625" style="992" customWidth="1"/>
    <col min="13" max="13" width="23.28515625" style="992" customWidth="1"/>
    <col min="14" max="14" width="25.28515625" style="992" customWidth="1"/>
    <col min="15" max="15" width="22" style="992" customWidth="1"/>
    <col min="16" max="16" width="11.42578125" style="956"/>
    <col min="17" max="17" width="27.42578125" style="956" customWidth="1"/>
    <col min="18" max="18" width="27.140625" style="992" bestFit="1" customWidth="1"/>
    <col min="19" max="23" width="0" style="956" hidden="1" customWidth="1"/>
    <col min="24" max="16384" width="11.42578125" style="956"/>
  </cols>
  <sheetData>
    <row r="1" spans="1:23" ht="12.75" customHeight="1">
      <c r="A1" s="954" t="s">
        <v>769</v>
      </c>
      <c r="B1" s="955"/>
      <c r="C1" s="955"/>
      <c r="D1" s="955"/>
      <c r="E1" s="955"/>
      <c r="F1" s="955"/>
      <c r="G1" s="955"/>
      <c r="H1" s="955"/>
      <c r="I1" s="955"/>
      <c r="J1" s="955"/>
      <c r="K1" s="955"/>
      <c r="L1" s="955"/>
      <c r="M1" s="955"/>
      <c r="N1" s="955"/>
      <c r="O1" s="955"/>
      <c r="P1" s="955"/>
      <c r="Q1" s="955"/>
      <c r="R1" s="955"/>
    </row>
    <row r="2" spans="1:23">
      <c r="A2" s="957"/>
      <c r="B2" s="958"/>
      <c r="C2" s="958"/>
      <c r="D2" s="958"/>
      <c r="E2" s="958"/>
      <c r="F2" s="958"/>
      <c r="G2" s="958"/>
      <c r="H2" s="958"/>
      <c r="I2" s="958"/>
      <c r="J2" s="958"/>
      <c r="K2" s="958"/>
      <c r="L2" s="958"/>
      <c r="M2" s="958"/>
      <c r="N2" s="958"/>
      <c r="O2" s="958"/>
      <c r="P2" s="958"/>
      <c r="Q2" s="958"/>
      <c r="R2" s="958"/>
    </row>
    <row r="3" spans="1:23">
      <c r="A3" s="957"/>
      <c r="B3" s="958"/>
      <c r="C3" s="958"/>
      <c r="D3" s="958"/>
      <c r="E3" s="958"/>
      <c r="F3" s="958"/>
      <c r="G3" s="958"/>
      <c r="H3" s="958"/>
      <c r="I3" s="958"/>
      <c r="J3" s="958"/>
      <c r="K3" s="958"/>
      <c r="L3" s="958"/>
      <c r="M3" s="958"/>
      <c r="N3" s="958"/>
      <c r="O3" s="958"/>
      <c r="P3" s="958"/>
      <c r="Q3" s="958"/>
      <c r="R3" s="958"/>
    </row>
    <row r="4" spans="1:23" ht="48" customHeight="1">
      <c r="A4" s="959" t="s">
        <v>934</v>
      </c>
      <c r="B4" s="960"/>
      <c r="C4" s="960"/>
      <c r="D4" s="960"/>
      <c r="E4" s="960"/>
      <c r="F4" s="960"/>
      <c r="G4" s="960"/>
      <c r="H4" s="960"/>
      <c r="I4" s="960"/>
      <c r="J4" s="960"/>
      <c r="K4" s="960"/>
      <c r="L4" s="960"/>
      <c r="M4" s="960"/>
      <c r="N4" s="960"/>
      <c r="O4" s="960"/>
      <c r="P4" s="960"/>
      <c r="Q4" s="960"/>
      <c r="R4" s="961"/>
    </row>
    <row r="5" spans="1:23">
      <c r="A5" s="962"/>
      <c r="B5" s="963"/>
      <c r="C5" s="963"/>
      <c r="D5" s="963"/>
      <c r="E5" s="963"/>
      <c r="F5" s="963"/>
      <c r="G5" s="963"/>
      <c r="H5" s="963"/>
      <c r="I5" s="963"/>
      <c r="J5" s="963"/>
      <c r="K5" s="963"/>
      <c r="L5" s="963"/>
      <c r="M5" s="963"/>
      <c r="N5" s="963"/>
      <c r="O5" s="963"/>
      <c r="P5" s="963"/>
      <c r="Q5" s="963"/>
      <c r="R5" s="964"/>
    </row>
    <row r="6" spans="1:23">
      <c r="A6" s="962"/>
      <c r="B6" s="963"/>
      <c r="C6" s="963"/>
      <c r="D6" s="963"/>
      <c r="E6" s="963"/>
      <c r="F6" s="963"/>
      <c r="G6" s="963"/>
      <c r="H6" s="963"/>
      <c r="I6" s="963"/>
      <c r="J6" s="963"/>
      <c r="K6" s="963"/>
      <c r="L6" s="963"/>
      <c r="M6" s="963"/>
      <c r="N6" s="963"/>
      <c r="O6" s="963"/>
      <c r="P6" s="963"/>
      <c r="Q6" s="963"/>
      <c r="R6" s="964"/>
    </row>
    <row r="7" spans="1:23" ht="12.75" customHeight="1">
      <c r="A7" s="965"/>
      <c r="B7" s="966"/>
      <c r="C7" s="966"/>
      <c r="D7" s="966"/>
      <c r="E7" s="966"/>
      <c r="F7" s="966"/>
      <c r="G7" s="966"/>
      <c r="H7" s="966"/>
      <c r="I7" s="966"/>
      <c r="J7" s="966"/>
      <c r="K7" s="966"/>
      <c r="L7" s="966"/>
      <c r="M7" s="966"/>
      <c r="N7" s="966"/>
      <c r="O7" s="966"/>
      <c r="P7" s="966"/>
      <c r="Q7" s="966"/>
      <c r="R7" s="967"/>
    </row>
    <row r="8" spans="1:23" ht="13.5" customHeight="1">
      <c r="A8" s="968" t="s">
        <v>935</v>
      </c>
      <c r="B8" s="969"/>
      <c r="C8" s="970"/>
      <c r="D8" s="968" t="s">
        <v>936</v>
      </c>
      <c r="E8" s="969"/>
      <c r="F8" s="969"/>
      <c r="G8" s="969"/>
      <c r="H8" s="969"/>
      <c r="I8" s="969"/>
      <c r="J8" s="970"/>
      <c r="K8" s="971" t="s">
        <v>937</v>
      </c>
      <c r="L8" s="972"/>
      <c r="M8" s="972"/>
      <c r="N8" s="972"/>
      <c r="O8" s="972"/>
      <c r="P8" s="972"/>
      <c r="Q8" s="972"/>
      <c r="R8" s="973"/>
      <c r="S8" s="974" t="s">
        <v>938</v>
      </c>
      <c r="T8" s="974"/>
      <c r="U8" s="974"/>
      <c r="V8" s="974"/>
      <c r="W8" s="975" t="s">
        <v>2</v>
      </c>
    </row>
    <row r="9" spans="1:23" ht="103.5" customHeight="1">
      <c r="A9" s="976" t="s">
        <v>939</v>
      </c>
      <c r="B9" s="977" t="s">
        <v>940</v>
      </c>
      <c r="C9" s="978" t="s">
        <v>941</v>
      </c>
      <c r="D9" s="978" t="s">
        <v>942</v>
      </c>
      <c r="E9" s="978" t="s">
        <v>943</v>
      </c>
      <c r="F9" s="978" t="s">
        <v>944</v>
      </c>
      <c r="G9" s="968" t="s">
        <v>945</v>
      </c>
      <c r="H9" s="970"/>
      <c r="I9" s="978" t="s">
        <v>946</v>
      </c>
      <c r="J9" s="978" t="s">
        <v>947</v>
      </c>
      <c r="K9" s="978" t="s">
        <v>948</v>
      </c>
      <c r="L9" s="978" t="s">
        <v>7</v>
      </c>
      <c r="M9" s="978" t="s">
        <v>8</v>
      </c>
      <c r="N9" s="978" t="s">
        <v>9</v>
      </c>
      <c r="O9" s="978" t="s">
        <v>949</v>
      </c>
      <c r="P9" s="978" t="s">
        <v>950</v>
      </c>
      <c r="Q9" s="978" t="s">
        <v>951</v>
      </c>
      <c r="R9" s="978" t="s">
        <v>11</v>
      </c>
      <c r="S9" s="979" t="s">
        <v>952</v>
      </c>
      <c r="T9" s="979" t="s">
        <v>14</v>
      </c>
      <c r="U9" s="979" t="s">
        <v>15</v>
      </c>
      <c r="V9" s="979" t="s">
        <v>16</v>
      </c>
      <c r="W9" s="980"/>
    </row>
    <row r="10" spans="1:23" ht="103.5" customHeight="1">
      <c r="A10" s="981" t="s">
        <v>953</v>
      </c>
      <c r="B10" s="982">
        <v>1552</v>
      </c>
      <c r="C10" s="983" t="s">
        <v>954</v>
      </c>
      <c r="D10" s="982" t="s">
        <v>955</v>
      </c>
      <c r="E10" s="982" t="s">
        <v>956</v>
      </c>
      <c r="F10" s="984" t="s">
        <v>957</v>
      </c>
      <c r="G10" s="985" t="s">
        <v>958</v>
      </c>
      <c r="H10" s="985"/>
      <c r="I10" s="982" t="s">
        <v>959</v>
      </c>
      <c r="J10" s="982" t="s">
        <v>960</v>
      </c>
      <c r="K10" s="982" t="s">
        <v>49</v>
      </c>
      <c r="L10" s="986">
        <v>0.2</v>
      </c>
      <c r="M10" s="986">
        <v>0.3</v>
      </c>
      <c r="N10" s="987">
        <v>0.5</v>
      </c>
      <c r="O10" s="982" t="s">
        <v>961</v>
      </c>
      <c r="P10" s="86">
        <v>44958</v>
      </c>
      <c r="Q10" s="86">
        <v>45260</v>
      </c>
      <c r="R10" s="85" t="s">
        <v>962</v>
      </c>
      <c r="S10" s="988"/>
      <c r="T10" s="989"/>
      <c r="U10" s="989"/>
      <c r="V10" s="989"/>
      <c r="W10" s="989"/>
    </row>
    <row r="11" spans="1:23" s="992" customFormat="1" ht="132" customHeight="1">
      <c r="A11" s="990" t="s">
        <v>953</v>
      </c>
      <c r="B11" s="982">
        <v>4786</v>
      </c>
      <c r="C11" s="982" t="s">
        <v>963</v>
      </c>
      <c r="D11" s="982" t="s">
        <v>955</v>
      </c>
      <c r="E11" s="982" t="s">
        <v>964</v>
      </c>
      <c r="F11" s="984" t="s">
        <v>965</v>
      </c>
      <c r="G11" s="985" t="s">
        <v>966</v>
      </c>
      <c r="H11" s="985"/>
      <c r="I11" s="982" t="s">
        <v>967</v>
      </c>
      <c r="J11" s="982" t="s">
        <v>968</v>
      </c>
      <c r="K11" s="982" t="s">
        <v>49</v>
      </c>
      <c r="L11" s="986">
        <v>0.4</v>
      </c>
      <c r="M11" s="986">
        <v>0.4</v>
      </c>
      <c r="N11" s="987">
        <v>0.2</v>
      </c>
      <c r="O11" s="982" t="s">
        <v>961</v>
      </c>
      <c r="P11" s="86">
        <v>44928</v>
      </c>
      <c r="Q11" s="85" t="s">
        <v>969</v>
      </c>
      <c r="R11" s="85" t="s">
        <v>970</v>
      </c>
      <c r="S11" s="991" t="s">
        <v>970</v>
      </c>
    </row>
    <row r="12" spans="1:23" s="992" customFormat="1" ht="132" customHeight="1">
      <c r="A12" s="993" t="s">
        <v>953</v>
      </c>
      <c r="B12" s="994">
        <v>4785</v>
      </c>
      <c r="C12" s="994" t="s">
        <v>971</v>
      </c>
      <c r="D12" s="994" t="s">
        <v>955</v>
      </c>
      <c r="E12" s="994" t="s">
        <v>964</v>
      </c>
      <c r="F12" s="994" t="s">
        <v>965</v>
      </c>
      <c r="G12" s="985" t="s">
        <v>966</v>
      </c>
      <c r="H12" s="985"/>
      <c r="I12" s="994" t="s">
        <v>967</v>
      </c>
      <c r="J12" s="994" t="s">
        <v>972</v>
      </c>
      <c r="K12" s="982" t="s">
        <v>49</v>
      </c>
      <c r="L12" s="986">
        <v>0.4</v>
      </c>
      <c r="M12" s="986">
        <v>0.4</v>
      </c>
      <c r="N12" s="987">
        <v>0.2</v>
      </c>
      <c r="O12" s="982" t="s">
        <v>961</v>
      </c>
      <c r="P12" s="86">
        <v>44928</v>
      </c>
      <c r="Q12" s="85" t="s">
        <v>969</v>
      </c>
      <c r="R12" s="85" t="s">
        <v>970</v>
      </c>
      <c r="S12" s="995" t="s">
        <v>970</v>
      </c>
    </row>
    <row r="13" spans="1:23" s="992" customFormat="1" ht="132" customHeight="1">
      <c r="A13" s="993" t="s">
        <v>953</v>
      </c>
      <c r="B13" s="994">
        <v>4787</v>
      </c>
      <c r="C13" s="994" t="s">
        <v>973</v>
      </c>
      <c r="D13" s="994" t="s">
        <v>955</v>
      </c>
      <c r="E13" s="994" t="s">
        <v>964</v>
      </c>
      <c r="F13" s="994" t="s">
        <v>965</v>
      </c>
      <c r="G13" s="985" t="s">
        <v>966</v>
      </c>
      <c r="H13" s="985"/>
      <c r="I13" s="994" t="s">
        <v>967</v>
      </c>
      <c r="J13" s="994" t="s">
        <v>972</v>
      </c>
      <c r="K13" s="982" t="s">
        <v>49</v>
      </c>
      <c r="L13" s="986">
        <v>0.4</v>
      </c>
      <c r="M13" s="986">
        <v>0.4</v>
      </c>
      <c r="N13" s="987">
        <v>0.2</v>
      </c>
      <c r="O13" s="982" t="s">
        <v>961</v>
      </c>
      <c r="P13" s="86">
        <v>44928</v>
      </c>
      <c r="Q13" s="85" t="s">
        <v>969</v>
      </c>
      <c r="R13" s="85" t="s">
        <v>970</v>
      </c>
      <c r="S13" s="995" t="s">
        <v>970</v>
      </c>
    </row>
    <row r="14" spans="1:23" s="992" customFormat="1" ht="132" customHeight="1">
      <c r="A14" s="993" t="s">
        <v>974</v>
      </c>
      <c r="B14" s="996" t="s">
        <v>975</v>
      </c>
      <c r="C14" s="994" t="s">
        <v>976</v>
      </c>
      <c r="D14" s="994" t="s">
        <v>977</v>
      </c>
      <c r="E14" s="994" t="s">
        <v>978</v>
      </c>
      <c r="F14" s="994" t="s">
        <v>965</v>
      </c>
      <c r="G14" s="985" t="s">
        <v>966</v>
      </c>
      <c r="H14" s="985"/>
      <c r="I14" s="994" t="s">
        <v>967</v>
      </c>
      <c r="J14" s="994" t="s">
        <v>972</v>
      </c>
      <c r="K14" s="982" t="s">
        <v>49</v>
      </c>
      <c r="L14" s="997">
        <v>0.2</v>
      </c>
      <c r="M14" s="997">
        <v>0.4</v>
      </c>
      <c r="N14" s="998">
        <v>0.4</v>
      </c>
      <c r="O14" s="982" t="s">
        <v>961</v>
      </c>
      <c r="P14" s="86">
        <v>44928</v>
      </c>
      <c r="Q14" s="85" t="s">
        <v>969</v>
      </c>
      <c r="R14" s="85" t="s">
        <v>970</v>
      </c>
      <c r="S14" s="995" t="s">
        <v>970</v>
      </c>
    </row>
    <row r="15" spans="1:23" s="992" customFormat="1" ht="132" customHeight="1">
      <c r="A15" s="993" t="s">
        <v>953</v>
      </c>
      <c r="B15" s="994">
        <v>16137</v>
      </c>
      <c r="C15" s="994" t="s">
        <v>979</v>
      </c>
      <c r="D15" s="994" t="s">
        <v>955</v>
      </c>
      <c r="E15" s="994" t="s">
        <v>978</v>
      </c>
      <c r="F15" s="994" t="s">
        <v>965</v>
      </c>
      <c r="G15" s="985" t="s">
        <v>966</v>
      </c>
      <c r="H15" s="985"/>
      <c r="I15" s="994" t="s">
        <v>967</v>
      </c>
      <c r="J15" s="994" t="s">
        <v>972</v>
      </c>
      <c r="K15" s="982" t="s">
        <v>49</v>
      </c>
      <c r="L15" s="997">
        <v>0.2</v>
      </c>
      <c r="M15" s="997">
        <v>0.4</v>
      </c>
      <c r="N15" s="998">
        <v>0.4</v>
      </c>
      <c r="O15" s="982" t="s">
        <v>961</v>
      </c>
      <c r="P15" s="86">
        <v>44928</v>
      </c>
      <c r="Q15" s="85" t="s">
        <v>969</v>
      </c>
      <c r="R15" s="85" t="s">
        <v>970</v>
      </c>
      <c r="S15" s="995" t="s">
        <v>970</v>
      </c>
    </row>
    <row r="16" spans="1:23" s="992" customFormat="1" ht="132" customHeight="1">
      <c r="A16" s="993" t="s">
        <v>953</v>
      </c>
      <c r="B16" s="994">
        <v>16131</v>
      </c>
      <c r="C16" s="994" t="s">
        <v>980</v>
      </c>
      <c r="D16" s="994" t="s">
        <v>955</v>
      </c>
      <c r="E16" s="994" t="s">
        <v>978</v>
      </c>
      <c r="F16" s="994" t="s">
        <v>965</v>
      </c>
      <c r="G16" s="985" t="s">
        <v>966</v>
      </c>
      <c r="H16" s="985"/>
      <c r="I16" s="994" t="s">
        <v>967</v>
      </c>
      <c r="J16" s="994" t="s">
        <v>972</v>
      </c>
      <c r="K16" s="982" t="s">
        <v>49</v>
      </c>
      <c r="L16" s="999">
        <v>20</v>
      </c>
      <c r="M16" s="999">
        <v>40</v>
      </c>
      <c r="N16" s="922">
        <v>40</v>
      </c>
      <c r="O16" s="982" t="s">
        <v>961</v>
      </c>
      <c r="P16" s="86">
        <v>44928</v>
      </c>
      <c r="Q16" s="85" t="s">
        <v>969</v>
      </c>
      <c r="R16" s="85" t="s">
        <v>970</v>
      </c>
      <c r="S16" s="995" t="s">
        <v>970</v>
      </c>
    </row>
    <row r="17" spans="1:19" s="992" customFormat="1" ht="132" customHeight="1">
      <c r="A17" s="993" t="s">
        <v>953</v>
      </c>
      <c r="B17" s="994">
        <v>58603</v>
      </c>
      <c r="C17" s="994" t="s">
        <v>981</v>
      </c>
      <c r="D17" s="994" t="s">
        <v>955</v>
      </c>
      <c r="E17" s="994" t="s">
        <v>978</v>
      </c>
      <c r="F17" s="994" t="s">
        <v>965</v>
      </c>
      <c r="G17" s="985" t="s">
        <v>966</v>
      </c>
      <c r="H17" s="985"/>
      <c r="I17" s="994" t="s">
        <v>967</v>
      </c>
      <c r="J17" s="994" t="s">
        <v>972</v>
      </c>
      <c r="K17" s="982" t="s">
        <v>49</v>
      </c>
      <c r="L17" s="997">
        <v>0.2</v>
      </c>
      <c r="M17" s="997">
        <v>0.4</v>
      </c>
      <c r="N17" s="998">
        <v>0.4</v>
      </c>
      <c r="O17" s="982" t="s">
        <v>961</v>
      </c>
      <c r="P17" s="86">
        <v>44928</v>
      </c>
      <c r="Q17" s="85" t="s">
        <v>969</v>
      </c>
      <c r="R17" s="85" t="s">
        <v>970</v>
      </c>
      <c r="S17" s="995" t="s">
        <v>970</v>
      </c>
    </row>
    <row r="18" spans="1:19" s="992" customFormat="1" ht="132" customHeight="1">
      <c r="A18" s="993" t="s">
        <v>953</v>
      </c>
      <c r="B18" s="994">
        <v>19133</v>
      </c>
      <c r="C18" s="994" t="s">
        <v>982</v>
      </c>
      <c r="D18" s="994" t="s">
        <v>955</v>
      </c>
      <c r="E18" s="994" t="s">
        <v>983</v>
      </c>
      <c r="F18" s="994" t="s">
        <v>965</v>
      </c>
      <c r="G18" s="985" t="s">
        <v>966</v>
      </c>
      <c r="H18" s="985"/>
      <c r="I18" s="994" t="s">
        <v>967</v>
      </c>
      <c r="J18" s="994" t="s">
        <v>972</v>
      </c>
      <c r="K18" s="982" t="s">
        <v>49</v>
      </c>
      <c r="L18" s="997">
        <v>0.3</v>
      </c>
      <c r="M18" s="997">
        <v>0.4</v>
      </c>
      <c r="N18" s="987">
        <v>0.3</v>
      </c>
      <c r="O18" s="982" t="s">
        <v>961</v>
      </c>
      <c r="P18" s="86">
        <v>44928</v>
      </c>
      <c r="Q18" s="85" t="s">
        <v>969</v>
      </c>
      <c r="R18" s="85" t="s">
        <v>970</v>
      </c>
      <c r="S18" s="995" t="s">
        <v>970</v>
      </c>
    </row>
    <row r="19" spans="1:19" s="992" customFormat="1" ht="132" customHeight="1">
      <c r="A19" s="993" t="s">
        <v>953</v>
      </c>
      <c r="B19" s="994">
        <v>4788</v>
      </c>
      <c r="C19" s="994" t="s">
        <v>984</v>
      </c>
      <c r="D19" s="994" t="s">
        <v>955</v>
      </c>
      <c r="E19" s="994" t="s">
        <v>983</v>
      </c>
      <c r="F19" s="994" t="s">
        <v>965</v>
      </c>
      <c r="G19" s="985" t="s">
        <v>966</v>
      </c>
      <c r="H19" s="985"/>
      <c r="I19" s="994" t="s">
        <v>967</v>
      </c>
      <c r="J19" s="994" t="s">
        <v>972</v>
      </c>
      <c r="K19" s="982" t="s">
        <v>49</v>
      </c>
      <c r="L19" s="997">
        <v>0.3</v>
      </c>
      <c r="M19" s="997">
        <v>0.4</v>
      </c>
      <c r="N19" s="987">
        <v>0.3</v>
      </c>
      <c r="O19" s="982" t="s">
        <v>961</v>
      </c>
      <c r="P19" s="86">
        <v>44928</v>
      </c>
      <c r="Q19" s="85" t="s">
        <v>969</v>
      </c>
      <c r="R19" s="85" t="s">
        <v>970</v>
      </c>
      <c r="S19" s="995" t="s">
        <v>970</v>
      </c>
    </row>
    <row r="20" spans="1:19" s="992" customFormat="1" ht="132" customHeight="1">
      <c r="A20" s="993" t="s">
        <v>953</v>
      </c>
      <c r="B20" s="994">
        <v>19076</v>
      </c>
      <c r="C20" s="994" t="s">
        <v>985</v>
      </c>
      <c r="D20" s="994" t="s">
        <v>955</v>
      </c>
      <c r="E20" s="994" t="s">
        <v>964</v>
      </c>
      <c r="F20" s="994" t="s">
        <v>965</v>
      </c>
      <c r="G20" s="985" t="s">
        <v>966</v>
      </c>
      <c r="H20" s="985"/>
      <c r="I20" s="994" t="s">
        <v>967</v>
      </c>
      <c r="J20" s="994" t="s">
        <v>972</v>
      </c>
      <c r="K20" s="982" t="s">
        <v>49</v>
      </c>
      <c r="L20" s="997">
        <v>0.2</v>
      </c>
      <c r="M20" s="997">
        <v>0.4</v>
      </c>
      <c r="N20" s="998">
        <v>0.4</v>
      </c>
      <c r="O20" s="982" t="s">
        <v>961</v>
      </c>
      <c r="P20" s="86">
        <v>44928</v>
      </c>
      <c r="Q20" s="85" t="s">
        <v>969</v>
      </c>
      <c r="R20" s="85" t="s">
        <v>970</v>
      </c>
      <c r="S20" s="995" t="s">
        <v>970</v>
      </c>
    </row>
    <row r="21" spans="1:19" s="992" customFormat="1" ht="132" customHeight="1">
      <c r="A21" s="993" t="s">
        <v>953</v>
      </c>
      <c r="B21" s="994">
        <v>65533</v>
      </c>
      <c r="C21" s="994" t="s">
        <v>986</v>
      </c>
      <c r="D21" s="994" t="s">
        <v>955</v>
      </c>
      <c r="E21" s="994" t="s">
        <v>964</v>
      </c>
      <c r="F21" s="994" t="s">
        <v>965</v>
      </c>
      <c r="G21" s="985" t="s">
        <v>966</v>
      </c>
      <c r="H21" s="985"/>
      <c r="I21" s="994" t="s">
        <v>967</v>
      </c>
      <c r="J21" s="994" t="s">
        <v>972</v>
      </c>
      <c r="K21" s="982" t="s">
        <v>49</v>
      </c>
      <c r="L21" s="997">
        <v>0.3</v>
      </c>
      <c r="M21" s="997">
        <v>0.4</v>
      </c>
      <c r="N21" s="987">
        <v>0.3</v>
      </c>
      <c r="O21" s="982" t="s">
        <v>961</v>
      </c>
      <c r="P21" s="86">
        <v>44928</v>
      </c>
      <c r="Q21" s="85" t="s">
        <v>969</v>
      </c>
      <c r="R21" s="85" t="s">
        <v>970</v>
      </c>
      <c r="S21" s="995" t="s">
        <v>970</v>
      </c>
    </row>
    <row r="22" spans="1:19" s="992" customFormat="1" ht="132" customHeight="1">
      <c r="A22" s="993" t="s">
        <v>953</v>
      </c>
      <c r="B22" s="994">
        <v>77641</v>
      </c>
      <c r="C22" s="994" t="s">
        <v>987</v>
      </c>
      <c r="D22" s="994" t="s">
        <v>955</v>
      </c>
      <c r="E22" s="994" t="s">
        <v>964</v>
      </c>
      <c r="F22" s="994" t="s">
        <v>965</v>
      </c>
      <c r="G22" s="985" t="s">
        <v>966</v>
      </c>
      <c r="H22" s="985"/>
      <c r="I22" s="994" t="s">
        <v>967</v>
      </c>
      <c r="J22" s="994" t="s">
        <v>972</v>
      </c>
      <c r="K22" s="982" t="s">
        <v>49</v>
      </c>
      <c r="L22" s="997">
        <v>0.3</v>
      </c>
      <c r="M22" s="997">
        <v>0.4</v>
      </c>
      <c r="N22" s="987">
        <v>0.3</v>
      </c>
      <c r="O22" s="982" t="s">
        <v>961</v>
      </c>
      <c r="P22" s="86">
        <v>44928</v>
      </c>
      <c r="Q22" s="85" t="s">
        <v>969</v>
      </c>
      <c r="R22" s="85" t="s">
        <v>970</v>
      </c>
      <c r="S22" s="995" t="s">
        <v>970</v>
      </c>
    </row>
    <row r="23" spans="1:19" s="992" customFormat="1" ht="132" customHeight="1">
      <c r="A23" s="993" t="s">
        <v>953</v>
      </c>
      <c r="B23" s="994">
        <v>77642</v>
      </c>
      <c r="C23" s="994" t="s">
        <v>988</v>
      </c>
      <c r="D23" s="994" t="s">
        <v>955</v>
      </c>
      <c r="E23" s="994" t="s">
        <v>964</v>
      </c>
      <c r="F23" s="994" t="s">
        <v>965</v>
      </c>
      <c r="G23" s="1000" t="s">
        <v>966</v>
      </c>
      <c r="H23" s="1000"/>
      <c r="I23" s="1001" t="s">
        <v>967</v>
      </c>
      <c r="J23" s="994" t="s">
        <v>972</v>
      </c>
      <c r="K23" s="982" t="s">
        <v>49</v>
      </c>
      <c r="L23" s="997">
        <v>0.3</v>
      </c>
      <c r="M23" s="997">
        <v>0.4</v>
      </c>
      <c r="N23" s="987">
        <v>0.3</v>
      </c>
      <c r="O23" s="982" t="s">
        <v>961</v>
      </c>
      <c r="P23" s="86">
        <v>44928</v>
      </c>
      <c r="Q23" s="85" t="s">
        <v>969</v>
      </c>
      <c r="R23" s="85" t="s">
        <v>970</v>
      </c>
      <c r="S23" s="995" t="s">
        <v>970</v>
      </c>
    </row>
    <row r="24" spans="1:19" s="992" customFormat="1" ht="132" customHeight="1">
      <c r="A24" s="993" t="s">
        <v>953</v>
      </c>
      <c r="B24" s="994">
        <v>78317</v>
      </c>
      <c r="C24" s="994" t="s">
        <v>989</v>
      </c>
      <c r="D24" s="994" t="s">
        <v>955</v>
      </c>
      <c r="E24" s="994" t="s">
        <v>964</v>
      </c>
      <c r="F24" s="1002" t="s">
        <v>965</v>
      </c>
      <c r="G24" s="985" t="s">
        <v>966</v>
      </c>
      <c r="H24" s="985"/>
      <c r="I24" s="1003" t="s">
        <v>967</v>
      </c>
      <c r="J24" s="994" t="s">
        <v>972</v>
      </c>
      <c r="K24" s="982" t="s">
        <v>49</v>
      </c>
      <c r="L24" s="997">
        <v>0.3</v>
      </c>
      <c r="M24" s="997">
        <v>0.4</v>
      </c>
      <c r="N24" s="987">
        <v>0.3</v>
      </c>
      <c r="O24" s="982" t="s">
        <v>961</v>
      </c>
      <c r="P24" s="86">
        <v>44928</v>
      </c>
      <c r="Q24" s="85" t="s">
        <v>969</v>
      </c>
      <c r="R24" s="85" t="s">
        <v>970</v>
      </c>
      <c r="S24" s="995" t="s">
        <v>970</v>
      </c>
    </row>
    <row r="25" spans="1:19" s="992" customFormat="1" ht="132" customHeight="1">
      <c r="A25" s="993" t="s">
        <v>953</v>
      </c>
      <c r="B25" s="994">
        <v>78328</v>
      </c>
      <c r="C25" s="994" t="s">
        <v>990</v>
      </c>
      <c r="D25" s="994" t="s">
        <v>955</v>
      </c>
      <c r="E25" s="994" t="s">
        <v>964</v>
      </c>
      <c r="F25" s="1002" t="s">
        <v>965</v>
      </c>
      <c r="G25" s="985" t="s">
        <v>966</v>
      </c>
      <c r="H25" s="985"/>
      <c r="I25" s="1003" t="s">
        <v>967</v>
      </c>
      <c r="J25" s="994" t="s">
        <v>972</v>
      </c>
      <c r="K25" s="982" t="s">
        <v>49</v>
      </c>
      <c r="L25" s="997">
        <v>0.3</v>
      </c>
      <c r="M25" s="997">
        <v>0.4</v>
      </c>
      <c r="N25" s="987">
        <v>0.3</v>
      </c>
      <c r="O25" s="982" t="s">
        <v>961</v>
      </c>
      <c r="P25" s="86">
        <v>44928</v>
      </c>
      <c r="Q25" s="85" t="s">
        <v>969</v>
      </c>
      <c r="R25" s="85" t="s">
        <v>970</v>
      </c>
      <c r="S25" s="995" t="s">
        <v>970</v>
      </c>
    </row>
    <row r="26" spans="1:19" s="992" customFormat="1" ht="132" customHeight="1">
      <c r="A26" s="993" t="s">
        <v>953</v>
      </c>
      <c r="B26" s="994">
        <v>78329</v>
      </c>
      <c r="C26" s="994" t="s">
        <v>991</v>
      </c>
      <c r="D26" s="994" t="s">
        <v>955</v>
      </c>
      <c r="E26" s="994" t="s">
        <v>964</v>
      </c>
      <c r="F26" s="1002" t="s">
        <v>992</v>
      </c>
      <c r="G26" s="985" t="s">
        <v>966</v>
      </c>
      <c r="H26" s="985"/>
      <c r="I26" s="1003" t="s">
        <v>967</v>
      </c>
      <c r="J26" s="994" t="s">
        <v>993</v>
      </c>
      <c r="K26" s="982" t="s">
        <v>49</v>
      </c>
      <c r="L26" s="997">
        <v>0.3</v>
      </c>
      <c r="M26" s="997">
        <v>0.4</v>
      </c>
      <c r="N26" s="987">
        <v>0.3</v>
      </c>
      <c r="O26" s="982" t="s">
        <v>961</v>
      </c>
      <c r="P26" s="86">
        <v>44928</v>
      </c>
      <c r="Q26" s="85" t="s">
        <v>969</v>
      </c>
      <c r="R26" s="85" t="s">
        <v>970</v>
      </c>
      <c r="S26" s="995" t="s">
        <v>970</v>
      </c>
    </row>
    <row r="27" spans="1:19" s="992" customFormat="1" ht="132" customHeight="1">
      <c r="A27" s="993" t="s">
        <v>953</v>
      </c>
      <c r="B27" s="994">
        <v>78330</v>
      </c>
      <c r="C27" s="994" t="s">
        <v>994</v>
      </c>
      <c r="D27" s="994" t="s">
        <v>955</v>
      </c>
      <c r="E27" s="994" t="s">
        <v>964</v>
      </c>
      <c r="F27" s="1002" t="s">
        <v>995</v>
      </c>
      <c r="G27" s="985" t="s">
        <v>966</v>
      </c>
      <c r="H27" s="985"/>
      <c r="I27" s="1003" t="s">
        <v>967</v>
      </c>
      <c r="J27" s="994" t="s">
        <v>993</v>
      </c>
      <c r="K27" s="982" t="s">
        <v>49</v>
      </c>
      <c r="L27" s="997">
        <v>0.3</v>
      </c>
      <c r="M27" s="997">
        <v>0.4</v>
      </c>
      <c r="N27" s="987">
        <v>0.3</v>
      </c>
      <c r="O27" s="982" t="s">
        <v>961</v>
      </c>
      <c r="P27" s="86">
        <v>44928</v>
      </c>
      <c r="Q27" s="85" t="s">
        <v>969</v>
      </c>
      <c r="R27" s="85" t="s">
        <v>970</v>
      </c>
      <c r="S27" s="995" t="s">
        <v>970</v>
      </c>
    </row>
    <row r="28" spans="1:19" s="992" customFormat="1" ht="132" customHeight="1">
      <c r="A28" s="993" t="s">
        <v>953</v>
      </c>
      <c r="B28" s="994">
        <v>78331</v>
      </c>
      <c r="C28" s="994" t="s">
        <v>996</v>
      </c>
      <c r="D28" s="994" t="s">
        <v>955</v>
      </c>
      <c r="E28" s="994" t="s">
        <v>964</v>
      </c>
      <c r="F28" s="1002" t="s">
        <v>992</v>
      </c>
      <c r="G28" s="985" t="s">
        <v>966</v>
      </c>
      <c r="H28" s="985"/>
      <c r="I28" s="1003" t="s">
        <v>967</v>
      </c>
      <c r="J28" s="994" t="s">
        <v>993</v>
      </c>
      <c r="K28" s="982" t="s">
        <v>49</v>
      </c>
      <c r="L28" s="997">
        <v>0.3</v>
      </c>
      <c r="M28" s="997">
        <v>0.4</v>
      </c>
      <c r="N28" s="987">
        <v>0.3</v>
      </c>
      <c r="O28" s="982" t="s">
        <v>961</v>
      </c>
      <c r="P28" s="86">
        <v>44928</v>
      </c>
      <c r="Q28" s="85" t="s">
        <v>969</v>
      </c>
      <c r="R28" s="85" t="s">
        <v>970</v>
      </c>
      <c r="S28" s="995" t="s">
        <v>970</v>
      </c>
    </row>
    <row r="29" spans="1:19" ht="330.75">
      <c r="A29" s="1004" t="s">
        <v>953</v>
      </c>
      <c r="B29" s="1004">
        <v>1560</v>
      </c>
      <c r="C29" s="1004" t="s">
        <v>997</v>
      </c>
      <c r="D29" s="1004" t="s">
        <v>955</v>
      </c>
      <c r="E29" s="1004" t="s">
        <v>998</v>
      </c>
      <c r="F29" s="1004" t="s">
        <v>999</v>
      </c>
      <c r="G29" s="1005" t="s">
        <v>1000</v>
      </c>
      <c r="H29" s="1006"/>
      <c r="I29" s="1004" t="s">
        <v>1001</v>
      </c>
      <c r="J29" s="994" t="s">
        <v>1002</v>
      </c>
      <c r="K29" s="1007" t="s">
        <v>49</v>
      </c>
      <c r="L29" s="997">
        <v>0.28999999999999998</v>
      </c>
      <c r="M29" s="997">
        <v>0.38</v>
      </c>
      <c r="N29" s="997">
        <v>0.33</v>
      </c>
      <c r="O29" s="1008" t="s">
        <v>961</v>
      </c>
      <c r="P29" s="1009" t="s">
        <v>1003</v>
      </c>
      <c r="Q29" s="1009" t="s">
        <v>1004</v>
      </c>
      <c r="R29" s="85" t="s">
        <v>1005</v>
      </c>
    </row>
    <row r="30" spans="1:19" ht="330.75">
      <c r="A30" s="1010" t="s">
        <v>953</v>
      </c>
      <c r="B30" s="1010">
        <v>1557</v>
      </c>
      <c r="C30" s="1010" t="s">
        <v>1006</v>
      </c>
      <c r="D30" s="1010" t="s">
        <v>955</v>
      </c>
      <c r="E30" s="1010" t="s">
        <v>1007</v>
      </c>
      <c r="F30" s="1010" t="s">
        <v>999</v>
      </c>
      <c r="G30" s="1011" t="s">
        <v>1008</v>
      </c>
      <c r="H30" s="1011"/>
      <c r="I30" s="1010" t="s">
        <v>1001</v>
      </c>
      <c r="J30" s="994" t="s">
        <v>1002</v>
      </c>
      <c r="K30" s="1012" t="s">
        <v>49</v>
      </c>
      <c r="L30" s="997">
        <v>0.28999999999999998</v>
      </c>
      <c r="M30" s="997">
        <v>0.38</v>
      </c>
      <c r="N30" s="997">
        <v>0.33</v>
      </c>
      <c r="O30" s="1012" t="s">
        <v>961</v>
      </c>
      <c r="P30" s="1013" t="s">
        <v>1009</v>
      </c>
      <c r="Q30" s="1013" t="s">
        <v>1010</v>
      </c>
      <c r="R30" s="85" t="s">
        <v>1005</v>
      </c>
    </row>
  </sheetData>
  <autoFilter ref="A8:W30" xr:uid="{607ADAAD-9EE2-426F-AE29-C1F666C06308}">
    <filterColumn colId="0" showButton="0"/>
    <filterColumn colId="1" showButton="0"/>
    <filterColumn colId="3"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5" showButton="0"/>
    <filterColumn colId="16" showButton="0"/>
    <filterColumn colId="18" showButton="0"/>
    <filterColumn colId="19" showButton="0"/>
    <filterColumn colId="20" showButton="0"/>
  </autoFilter>
  <mergeCells count="32">
    <mergeCell ref="S8:V8"/>
    <mergeCell ref="W8:W9"/>
    <mergeCell ref="G13:H13"/>
    <mergeCell ref="G14:H14"/>
    <mergeCell ref="G15:H15"/>
    <mergeCell ref="G10:H10"/>
    <mergeCell ref="G11:H11"/>
    <mergeCell ref="G12:H12"/>
    <mergeCell ref="A2:R2"/>
    <mergeCell ref="A3:R3"/>
    <mergeCell ref="A8:C8"/>
    <mergeCell ref="G9:H9"/>
    <mergeCell ref="D8:J8"/>
    <mergeCell ref="A5:R6"/>
    <mergeCell ref="A7:R7"/>
    <mergeCell ref="A4:R4"/>
    <mergeCell ref="K8:R8"/>
    <mergeCell ref="G25:H25"/>
    <mergeCell ref="G16:H16"/>
    <mergeCell ref="G17:H17"/>
    <mergeCell ref="G18:H18"/>
    <mergeCell ref="G19:H19"/>
    <mergeCell ref="G21:H21"/>
    <mergeCell ref="G22:H22"/>
    <mergeCell ref="G24:H24"/>
    <mergeCell ref="G20:H20"/>
    <mergeCell ref="G23:H23"/>
    <mergeCell ref="G29:H29"/>
    <mergeCell ref="G30:H30"/>
    <mergeCell ref="G26:H26"/>
    <mergeCell ref="G27:H27"/>
    <mergeCell ref="G28:H28"/>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38E7D-3E4B-477E-93C0-04FA86F77488}">
  <dimension ref="A1:P15"/>
  <sheetViews>
    <sheetView topLeftCell="A3" zoomScale="80" zoomScaleNormal="80" workbookViewId="0">
      <selection activeCell="A4" sqref="A1:XFD1048576"/>
    </sheetView>
  </sheetViews>
  <sheetFormatPr defaultColWidth="11.42578125" defaultRowHeight="12"/>
  <cols>
    <col min="1" max="1" width="22.42578125" style="1078" customWidth="1"/>
    <col min="2" max="2" width="4.42578125" style="1079" customWidth="1"/>
    <col min="3" max="3" width="31.85546875" style="1080" customWidth="1"/>
    <col min="4" max="4" width="26.42578125" style="1080" customWidth="1"/>
    <col min="5" max="8" width="26.42578125" style="1081" customWidth="1"/>
    <col min="9" max="9" width="28.42578125" style="1080" customWidth="1"/>
    <col min="10" max="10" width="24.85546875" style="1082" customWidth="1"/>
    <col min="11" max="11" width="17.5703125" style="1083" hidden="1" customWidth="1"/>
    <col min="12" max="12" width="17.7109375" style="1084" hidden="1" customWidth="1"/>
    <col min="13" max="13" width="19.85546875" style="1085" hidden="1" customWidth="1"/>
    <col min="14" max="14" width="19.7109375" style="1085" hidden="1" customWidth="1"/>
    <col min="15" max="15" width="27" style="1085" hidden="1" customWidth="1"/>
    <col min="16" max="16" width="50.7109375" style="75" hidden="1" customWidth="1"/>
    <col min="17" max="17" width="23.85546875" style="75" customWidth="1"/>
    <col min="18" max="16384" width="11.42578125" style="75"/>
  </cols>
  <sheetData>
    <row r="1" spans="1:16" ht="14.25">
      <c r="A1" s="1014"/>
      <c r="B1" s="1015"/>
      <c r="C1" s="1016"/>
      <c r="D1" s="1016"/>
      <c r="E1" s="1017"/>
      <c r="F1" s="1017"/>
      <c r="G1" s="1017"/>
      <c r="H1" s="1017"/>
      <c r="I1" s="1016"/>
      <c r="J1" s="1018"/>
      <c r="K1" s="1019"/>
      <c r="L1" s="1020"/>
      <c r="M1" s="1021"/>
      <c r="N1" s="1021"/>
      <c r="O1" s="1021"/>
      <c r="P1" s="1022"/>
    </row>
    <row r="2" spans="1:16" ht="45.75" customHeight="1" thickBot="1">
      <c r="A2" s="1023" t="s">
        <v>1011</v>
      </c>
      <c r="B2" s="1024"/>
      <c r="C2" s="1024"/>
      <c r="D2" s="1024"/>
      <c r="E2" s="1024"/>
      <c r="F2" s="1024"/>
      <c r="G2" s="1024"/>
      <c r="H2" s="1024"/>
      <c r="I2" s="1024"/>
      <c r="J2" s="1024"/>
      <c r="K2" s="1025"/>
      <c r="L2" s="1025"/>
      <c r="M2" s="1025"/>
      <c r="N2" s="1025"/>
      <c r="O2" s="1025"/>
      <c r="P2" s="1026"/>
    </row>
    <row r="3" spans="1:16" ht="51" customHeight="1" thickBot="1">
      <c r="A3" s="1027"/>
      <c r="B3" s="1028" t="s">
        <v>1012</v>
      </c>
      <c r="C3" s="1028"/>
      <c r="D3" s="1028"/>
      <c r="E3" s="1028"/>
      <c r="F3" s="1028"/>
      <c r="G3" s="1028"/>
      <c r="H3" s="1028"/>
      <c r="I3" s="1028"/>
      <c r="J3" s="1029"/>
      <c r="K3" s="1030" t="s">
        <v>1013</v>
      </c>
      <c r="L3" s="1031"/>
      <c r="M3" s="1031"/>
      <c r="N3" s="1031"/>
      <c r="O3" s="1032"/>
      <c r="P3" s="1033"/>
    </row>
    <row r="4" spans="1:16" ht="69" customHeight="1">
      <c r="A4" s="1034" t="s">
        <v>3</v>
      </c>
      <c r="B4" s="1035" t="s">
        <v>4</v>
      </c>
      <c r="C4" s="1036"/>
      <c r="D4" s="1037" t="s">
        <v>5</v>
      </c>
      <c r="E4" s="1038" t="s">
        <v>1014</v>
      </c>
      <c r="F4" s="1038" t="s">
        <v>7</v>
      </c>
      <c r="G4" s="1038" t="s">
        <v>8</v>
      </c>
      <c r="H4" s="1037" t="s">
        <v>9</v>
      </c>
      <c r="I4" s="1038" t="s">
        <v>949</v>
      </c>
      <c r="J4" s="1037" t="s">
        <v>11</v>
      </c>
      <c r="K4" s="1039" t="s">
        <v>12</v>
      </c>
      <c r="L4" s="1039" t="s">
        <v>13</v>
      </c>
      <c r="M4" s="1040" t="s">
        <v>14</v>
      </c>
      <c r="N4" s="1040" t="s">
        <v>15</v>
      </c>
      <c r="O4" s="1041" t="s">
        <v>16</v>
      </c>
      <c r="P4" s="1042" t="s">
        <v>1015</v>
      </c>
    </row>
    <row r="5" spans="1:16" ht="99.75" customHeight="1">
      <c r="A5" s="1043" t="s">
        <v>1016</v>
      </c>
      <c r="B5" s="1044" t="s">
        <v>1017</v>
      </c>
      <c r="C5" s="1045" t="s">
        <v>1018</v>
      </c>
      <c r="D5" s="1045" t="s">
        <v>1019</v>
      </c>
      <c r="E5" s="1046" t="s">
        <v>21</v>
      </c>
      <c r="F5" s="1047">
        <v>0</v>
      </c>
      <c r="G5" s="1048">
        <v>1</v>
      </c>
      <c r="H5" s="1048">
        <v>0</v>
      </c>
      <c r="I5" s="1045" t="s">
        <v>1020</v>
      </c>
      <c r="J5" s="1049" t="s">
        <v>1021</v>
      </c>
      <c r="K5" s="1050"/>
      <c r="L5" s="1051"/>
      <c r="M5" s="1052"/>
      <c r="N5" s="1052"/>
      <c r="O5" s="1052"/>
      <c r="P5" s="1053"/>
    </row>
    <row r="6" spans="1:16" ht="99.75" customHeight="1">
      <c r="A6" s="1043"/>
      <c r="B6" s="1054" t="s">
        <v>1022</v>
      </c>
      <c r="C6" s="1055" t="s">
        <v>1023</v>
      </c>
      <c r="D6" s="1055" t="s">
        <v>1024</v>
      </c>
      <c r="E6" s="1056" t="s">
        <v>21</v>
      </c>
      <c r="F6" s="1048">
        <v>0</v>
      </c>
      <c r="G6" s="1048">
        <v>1</v>
      </c>
      <c r="H6" s="1048">
        <v>0</v>
      </c>
      <c r="I6" s="1055" t="s">
        <v>1025</v>
      </c>
      <c r="J6" s="93" t="s">
        <v>1026</v>
      </c>
      <c r="K6" s="1051"/>
      <c r="L6" s="1051"/>
      <c r="M6" s="1052"/>
      <c r="N6" s="1052"/>
      <c r="O6" s="1052"/>
      <c r="P6" s="1053"/>
    </row>
    <row r="7" spans="1:16" ht="99.75" customHeight="1">
      <c r="A7" s="1057"/>
      <c r="B7" s="1054" t="s">
        <v>1027</v>
      </c>
      <c r="C7" s="1055" t="s">
        <v>1028</v>
      </c>
      <c r="D7" s="1055" t="s">
        <v>1029</v>
      </c>
      <c r="E7" s="1056" t="s">
        <v>21</v>
      </c>
      <c r="F7" s="1048">
        <v>0</v>
      </c>
      <c r="G7" s="1048">
        <v>4</v>
      </c>
      <c r="H7" s="1048">
        <v>0</v>
      </c>
      <c r="I7" s="1055" t="s">
        <v>1025</v>
      </c>
      <c r="J7" s="93" t="s">
        <v>1021</v>
      </c>
      <c r="K7" s="1058"/>
      <c r="L7" s="1058"/>
      <c r="M7" s="1059"/>
      <c r="N7" s="1059"/>
      <c r="O7" s="1059"/>
      <c r="P7" s="1060"/>
    </row>
    <row r="8" spans="1:16" ht="142.5" customHeight="1">
      <c r="A8" s="1057" t="s">
        <v>1030</v>
      </c>
      <c r="B8" s="1061" t="s">
        <v>25</v>
      </c>
      <c r="C8" s="1062" t="s">
        <v>1031</v>
      </c>
      <c r="D8" s="1062" t="s">
        <v>1032</v>
      </c>
      <c r="E8" s="1063" t="s">
        <v>49</v>
      </c>
      <c r="F8" s="1064">
        <v>0.33</v>
      </c>
      <c r="G8" s="1064">
        <v>0.33</v>
      </c>
      <c r="H8" s="1064">
        <v>0.34</v>
      </c>
      <c r="I8" s="1062" t="s">
        <v>1033</v>
      </c>
      <c r="J8" s="84" t="s">
        <v>1034</v>
      </c>
      <c r="K8" s="1058"/>
      <c r="L8" s="1058"/>
      <c r="M8" s="1059"/>
      <c r="N8" s="1059"/>
      <c r="O8" s="1059"/>
      <c r="P8" s="1060"/>
    </row>
    <row r="9" spans="1:16" ht="100.5" customHeight="1">
      <c r="A9" s="1057"/>
      <c r="B9" s="1061" t="s">
        <v>30</v>
      </c>
      <c r="C9" s="1062" t="s">
        <v>1035</v>
      </c>
      <c r="D9" s="1062" t="s">
        <v>1036</v>
      </c>
      <c r="E9" s="1063" t="s">
        <v>21</v>
      </c>
      <c r="F9" s="1065">
        <v>1</v>
      </c>
      <c r="G9" s="1065">
        <v>0</v>
      </c>
      <c r="H9" s="1065">
        <v>0</v>
      </c>
      <c r="I9" s="1062" t="s">
        <v>1037</v>
      </c>
      <c r="J9" s="84" t="s">
        <v>1038</v>
      </c>
      <c r="K9" s="1058"/>
      <c r="L9" s="1058"/>
      <c r="M9" s="1059"/>
      <c r="N9" s="1059"/>
      <c r="O9" s="1059"/>
      <c r="P9" s="1060"/>
    </row>
    <row r="10" spans="1:16" ht="100.5" customHeight="1">
      <c r="A10" s="1057"/>
      <c r="B10" s="1061" t="s">
        <v>1039</v>
      </c>
      <c r="C10" s="1062" t="s">
        <v>1040</v>
      </c>
      <c r="D10" s="1062" t="s">
        <v>1041</v>
      </c>
      <c r="E10" s="1063" t="s">
        <v>49</v>
      </c>
      <c r="F10" s="1064">
        <v>0.33</v>
      </c>
      <c r="G10" s="1064">
        <v>0.33</v>
      </c>
      <c r="H10" s="1064">
        <v>0.34</v>
      </c>
      <c r="I10" s="1062" t="s">
        <v>1042</v>
      </c>
      <c r="J10" s="84" t="s">
        <v>1034</v>
      </c>
      <c r="K10" s="1058"/>
      <c r="L10" s="1058"/>
      <c r="M10" s="1059"/>
      <c r="N10" s="1059"/>
      <c r="O10" s="1059"/>
      <c r="P10" s="1060"/>
    </row>
    <row r="11" spans="1:16" ht="75.75" customHeight="1">
      <c r="A11" s="1057" t="s">
        <v>1043</v>
      </c>
      <c r="B11" s="1061" t="s">
        <v>36</v>
      </c>
      <c r="C11" s="1066" t="s">
        <v>1044</v>
      </c>
      <c r="D11" s="1066" t="s">
        <v>1045</v>
      </c>
      <c r="E11" s="1063" t="s">
        <v>21</v>
      </c>
      <c r="F11" s="1065">
        <v>0</v>
      </c>
      <c r="G11" s="1065">
        <v>0</v>
      </c>
      <c r="H11" s="1065">
        <v>1</v>
      </c>
      <c r="I11" s="1066" t="s">
        <v>1046</v>
      </c>
      <c r="J11" s="84" t="s">
        <v>1047</v>
      </c>
      <c r="K11" s="1058"/>
      <c r="L11" s="1058"/>
      <c r="M11" s="1059"/>
      <c r="N11" s="1059"/>
      <c r="O11" s="1059"/>
      <c r="P11" s="1060"/>
    </row>
    <row r="12" spans="1:16" ht="96.75" customHeight="1">
      <c r="A12" s="1057"/>
      <c r="B12" s="1067" t="s">
        <v>41</v>
      </c>
      <c r="C12" s="1055" t="s">
        <v>1048</v>
      </c>
      <c r="D12" s="1055" t="s">
        <v>1049</v>
      </c>
      <c r="E12" s="1056" t="s">
        <v>21</v>
      </c>
      <c r="F12" s="1048">
        <v>1</v>
      </c>
      <c r="G12" s="1048">
        <v>0</v>
      </c>
      <c r="H12" s="1048">
        <v>1</v>
      </c>
      <c r="I12" s="1055" t="s">
        <v>1050</v>
      </c>
      <c r="J12" s="93" t="s">
        <v>1038</v>
      </c>
      <c r="K12" s="1058"/>
      <c r="L12" s="1058"/>
      <c r="M12" s="1059"/>
      <c r="N12" s="1059"/>
      <c r="O12" s="1059"/>
      <c r="P12" s="1060"/>
    </row>
    <row r="13" spans="1:16" ht="71.25" customHeight="1">
      <c r="A13" s="1057"/>
      <c r="B13" s="1067" t="s">
        <v>46</v>
      </c>
      <c r="C13" s="1055" t="s">
        <v>1051</v>
      </c>
      <c r="D13" s="1055" t="s">
        <v>1052</v>
      </c>
      <c r="E13" s="1056" t="s">
        <v>21</v>
      </c>
      <c r="F13" s="1048">
        <v>1</v>
      </c>
      <c r="G13" s="1048">
        <v>0</v>
      </c>
      <c r="H13" s="1048">
        <v>0</v>
      </c>
      <c r="I13" s="1055" t="s">
        <v>1053</v>
      </c>
      <c r="J13" s="93" t="s">
        <v>1038</v>
      </c>
      <c r="K13" s="1058"/>
      <c r="L13" s="1058"/>
      <c r="M13" s="1059"/>
      <c r="N13" s="1059"/>
      <c r="O13" s="1059"/>
      <c r="P13" s="1060"/>
    </row>
    <row r="14" spans="1:16" ht="81" customHeight="1">
      <c r="A14" s="1057" t="s">
        <v>1054</v>
      </c>
      <c r="B14" s="1068" t="s">
        <v>53</v>
      </c>
      <c r="C14" s="1069" t="s">
        <v>1055</v>
      </c>
      <c r="D14" s="1069" t="s">
        <v>1056</v>
      </c>
      <c r="E14" s="1070" t="s">
        <v>21</v>
      </c>
      <c r="F14" s="1048">
        <v>0</v>
      </c>
      <c r="G14" s="1048">
        <v>0</v>
      </c>
      <c r="H14" s="1048">
        <v>1</v>
      </c>
      <c r="I14" s="1069" t="s">
        <v>1057</v>
      </c>
      <c r="J14" s="93" t="s">
        <v>63</v>
      </c>
      <c r="K14" s="1058"/>
      <c r="L14" s="1058"/>
      <c r="M14" s="1059"/>
      <c r="N14" s="1059"/>
      <c r="O14" s="1059"/>
      <c r="P14" s="1060"/>
    </row>
    <row r="15" spans="1:16" ht="107.25" customHeight="1">
      <c r="A15" s="1071"/>
      <c r="B15" s="1072" t="s">
        <v>1058</v>
      </c>
      <c r="C15" s="1073" t="s">
        <v>1059</v>
      </c>
      <c r="D15" s="1073" t="s">
        <v>1060</v>
      </c>
      <c r="E15" s="1070" t="s">
        <v>21</v>
      </c>
      <c r="F15" s="1074">
        <v>0</v>
      </c>
      <c r="G15" s="1074">
        <v>0</v>
      </c>
      <c r="H15" s="1074">
        <v>1</v>
      </c>
      <c r="I15" s="1073" t="s">
        <v>1061</v>
      </c>
      <c r="J15" s="94" t="s">
        <v>1038</v>
      </c>
      <c r="K15" s="1075"/>
      <c r="L15" s="1075"/>
      <c r="M15" s="1076"/>
      <c r="N15" s="1076"/>
      <c r="O15" s="1076"/>
      <c r="P15" s="1077"/>
    </row>
  </sheetData>
  <mergeCells count="8">
    <mergeCell ref="A5:A7"/>
    <mergeCell ref="A8:A10"/>
    <mergeCell ref="A14:A15"/>
    <mergeCell ref="A2:P2"/>
    <mergeCell ref="B3:J3"/>
    <mergeCell ref="B4:C4"/>
    <mergeCell ref="A11:A13"/>
    <mergeCell ref="K3:O3"/>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E4:E5"/>
  <sheetViews>
    <sheetView workbookViewId="0"/>
  </sheetViews>
  <sheetFormatPr defaultColWidth="11.42578125" defaultRowHeight="15"/>
  <sheetData>
    <row r="4" spans="5:5">
      <c r="E4" t="s">
        <v>21</v>
      </c>
    </row>
    <row r="5" spans="5:5">
      <c r="E5" t="s">
        <v>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FA1F6-AA82-4D60-A653-F7BE30576FFF}">
  <sheetPr>
    <tabColor rgb="FF00B050"/>
  </sheetPr>
  <dimension ref="A1:R16"/>
  <sheetViews>
    <sheetView showGridLines="0" view="pageBreakPreview" topLeftCell="I1" zoomScale="80" zoomScaleNormal="100" zoomScaleSheetLayoutView="80" workbookViewId="0">
      <pane ySplit="4" topLeftCell="A14" activePane="bottomLeft" state="frozen"/>
      <selection pane="bottomLeft" sqref="A1:XFD1048576"/>
      <selection activeCell="I1" sqref="I1"/>
    </sheetView>
  </sheetViews>
  <sheetFormatPr defaultColWidth="11.42578125" defaultRowHeight="12.75"/>
  <cols>
    <col min="1" max="1" width="23.140625" style="1101" customWidth="1"/>
    <col min="2" max="2" width="4.28515625" style="1101" customWidth="1"/>
    <col min="3" max="3" width="37.7109375" style="1101" customWidth="1"/>
    <col min="4" max="4" width="30.85546875" style="1101" hidden="1" customWidth="1"/>
    <col min="5" max="5" width="23.28515625" style="1118" customWidth="1"/>
    <col min="6" max="6" width="24.85546875" style="1118" bestFit="1" customWidth="1"/>
    <col min="7" max="7" width="25.28515625" style="1118" bestFit="1" customWidth="1"/>
    <col min="8" max="8" width="24.85546875" style="1118" bestFit="1" customWidth="1"/>
    <col min="9" max="9" width="28.42578125" style="1101" customWidth="1"/>
    <col min="10" max="10" width="51.85546875" style="1101" customWidth="1"/>
    <col min="11" max="11" width="11.42578125" style="1101" hidden="1" customWidth="1"/>
    <col min="12" max="12" width="64.5703125" style="1101" hidden="1" customWidth="1"/>
    <col min="13" max="13" width="34.42578125" style="1101" hidden="1" customWidth="1"/>
    <col min="14" max="14" width="36.28515625" style="1101" hidden="1" customWidth="1"/>
    <col min="15" max="15" width="30.85546875" style="1101" hidden="1" customWidth="1"/>
    <col min="16" max="16384" width="11.42578125" style="1101"/>
  </cols>
  <sheetData>
    <row r="1" spans="1:18" s="1088" customFormat="1" ht="29.25" customHeight="1">
      <c r="A1" s="1086"/>
      <c r="B1" s="1086"/>
      <c r="C1" s="1087" t="s">
        <v>1011</v>
      </c>
      <c r="D1" s="1087"/>
      <c r="E1" s="1087"/>
      <c r="F1" s="1087"/>
      <c r="G1" s="1087"/>
      <c r="H1" s="1087"/>
      <c r="I1" s="1087"/>
      <c r="J1" s="1087"/>
      <c r="K1" s="1087"/>
      <c r="L1" s="1087"/>
      <c r="M1" s="1087"/>
      <c r="N1" s="1087"/>
      <c r="O1" s="1087"/>
    </row>
    <row r="2" spans="1:18" s="1088" customFormat="1" ht="21.75" customHeight="1" thickBot="1">
      <c r="A2" s="1086"/>
      <c r="B2" s="1086"/>
      <c r="C2" s="1089" t="s">
        <v>1062</v>
      </c>
      <c r="D2" s="1089"/>
      <c r="E2" s="1089"/>
      <c r="F2" s="1089"/>
      <c r="G2" s="1089"/>
      <c r="H2" s="1089"/>
      <c r="I2" s="1089"/>
      <c r="J2" s="1089"/>
      <c r="K2" s="1089"/>
      <c r="L2" s="1089"/>
      <c r="M2" s="1089"/>
      <c r="N2" s="1089"/>
      <c r="O2" s="1089"/>
    </row>
    <row r="3" spans="1:18" s="1088" customFormat="1" ht="18" customHeight="1">
      <c r="A3" s="1090" t="s">
        <v>3</v>
      </c>
      <c r="B3" s="546" t="s">
        <v>4</v>
      </c>
      <c r="C3" s="546"/>
      <c r="D3" s="546" t="s">
        <v>5</v>
      </c>
      <c r="E3" s="546" t="s">
        <v>1063</v>
      </c>
      <c r="F3" s="546" t="s">
        <v>7</v>
      </c>
      <c r="G3" s="546" t="s">
        <v>8</v>
      </c>
      <c r="H3" s="546" t="s">
        <v>9</v>
      </c>
      <c r="I3" s="547" t="s">
        <v>949</v>
      </c>
      <c r="J3" s="546" t="s">
        <v>11</v>
      </c>
      <c r="K3" s="1091" t="s">
        <v>1064</v>
      </c>
      <c r="L3" s="1091"/>
      <c r="M3" s="1091"/>
      <c r="N3" s="1091"/>
      <c r="O3" s="1092" t="s">
        <v>2</v>
      </c>
    </row>
    <row r="4" spans="1:18" s="1095" customFormat="1" ht="51" customHeight="1" thickBot="1">
      <c r="A4" s="1093"/>
      <c r="B4" s="546"/>
      <c r="C4" s="546"/>
      <c r="D4" s="546"/>
      <c r="E4" s="546"/>
      <c r="F4" s="546"/>
      <c r="G4" s="546"/>
      <c r="H4" s="546"/>
      <c r="I4" s="547"/>
      <c r="J4" s="546"/>
      <c r="K4" s="1094" t="s">
        <v>952</v>
      </c>
      <c r="L4" s="1094" t="s">
        <v>14</v>
      </c>
      <c r="M4" s="1094" t="s">
        <v>15</v>
      </c>
      <c r="N4" s="1094" t="s">
        <v>16</v>
      </c>
      <c r="O4" s="1092"/>
    </row>
    <row r="5" spans="1:18" ht="101.25" customHeight="1">
      <c r="A5" s="548" t="s">
        <v>1065</v>
      </c>
      <c r="B5" s="89" t="s">
        <v>1017</v>
      </c>
      <c r="C5" s="88" t="s">
        <v>1066</v>
      </c>
      <c r="D5" s="88" t="s">
        <v>1067</v>
      </c>
      <c r="E5" s="1096" t="s">
        <v>21</v>
      </c>
      <c r="F5" s="87">
        <v>1</v>
      </c>
      <c r="G5" s="87">
        <v>1</v>
      </c>
      <c r="H5" s="87">
        <v>1</v>
      </c>
      <c r="I5" s="1097" t="s">
        <v>1068</v>
      </c>
      <c r="J5" s="88" t="s">
        <v>1069</v>
      </c>
      <c r="K5" s="1098"/>
      <c r="L5" s="1099"/>
      <c r="M5" s="1099"/>
      <c r="N5" s="1099"/>
      <c r="O5" s="1100"/>
    </row>
    <row r="6" spans="1:18" ht="89.25" customHeight="1">
      <c r="A6" s="548"/>
      <c r="B6" s="89" t="s">
        <v>1022</v>
      </c>
      <c r="C6" s="88" t="s">
        <v>1070</v>
      </c>
      <c r="D6" s="88" t="s">
        <v>1071</v>
      </c>
      <c r="E6" s="87" t="s">
        <v>21</v>
      </c>
      <c r="F6" s="1102">
        <v>0</v>
      </c>
      <c r="G6" s="1103">
        <v>1</v>
      </c>
      <c r="H6" s="87">
        <v>1</v>
      </c>
      <c r="I6" s="1097" t="s">
        <v>1072</v>
      </c>
      <c r="J6" s="88" t="s">
        <v>1069</v>
      </c>
      <c r="K6" s="1098"/>
      <c r="L6" s="1099"/>
      <c r="M6" s="1099"/>
      <c r="N6" s="1099"/>
      <c r="O6" s="1100"/>
    </row>
    <row r="7" spans="1:18" ht="89.25" customHeight="1">
      <c r="A7" s="549" t="s">
        <v>1073</v>
      </c>
      <c r="B7" s="89" t="s">
        <v>25</v>
      </c>
      <c r="C7" s="88" t="s">
        <v>1074</v>
      </c>
      <c r="D7" s="88" t="s">
        <v>1075</v>
      </c>
      <c r="E7" s="87" t="s">
        <v>49</v>
      </c>
      <c r="F7" s="87">
        <v>1</v>
      </c>
      <c r="G7" s="87">
        <v>1</v>
      </c>
      <c r="H7" s="87">
        <v>1</v>
      </c>
      <c r="I7" s="1097" t="s">
        <v>1076</v>
      </c>
      <c r="J7" s="88" t="s">
        <v>962</v>
      </c>
      <c r="K7" s="1104"/>
      <c r="L7" s="1099"/>
      <c r="M7" s="1099"/>
      <c r="N7" s="1099"/>
      <c r="O7" s="1100"/>
    </row>
    <row r="8" spans="1:18" s="1112" customFormat="1" ht="243.75" customHeight="1">
      <c r="A8" s="550"/>
      <c r="B8" s="1105" t="s">
        <v>30</v>
      </c>
      <c r="C8" s="1106" t="s">
        <v>1077</v>
      </c>
      <c r="D8" s="1106" t="s">
        <v>1078</v>
      </c>
      <c r="E8" s="1107" t="s">
        <v>21</v>
      </c>
      <c r="F8" s="1108">
        <v>3</v>
      </c>
      <c r="G8" s="1108">
        <v>0</v>
      </c>
      <c r="H8" s="1108">
        <v>9</v>
      </c>
      <c r="I8" s="1109" t="s">
        <v>1079</v>
      </c>
      <c r="J8" s="1106" t="s">
        <v>1080</v>
      </c>
      <c r="K8" s="1110"/>
      <c r="L8" s="1099"/>
      <c r="M8" s="1099"/>
      <c r="N8" s="1099"/>
      <c r="O8" s="1111"/>
      <c r="P8" s="1088"/>
      <c r="Q8" s="1088"/>
      <c r="R8" s="1088"/>
    </row>
    <row r="9" spans="1:18" ht="124.5" customHeight="1">
      <c r="A9" s="550"/>
      <c r="B9" s="89" t="s">
        <v>1039</v>
      </c>
      <c r="C9" s="88" t="s">
        <v>1081</v>
      </c>
      <c r="D9" s="88" t="s">
        <v>1082</v>
      </c>
      <c r="E9" s="87" t="s">
        <v>49</v>
      </c>
      <c r="F9" s="91">
        <v>0</v>
      </c>
      <c r="G9" s="91">
        <v>0</v>
      </c>
      <c r="H9" s="91">
        <v>1</v>
      </c>
      <c r="I9" s="1097" t="s">
        <v>1083</v>
      </c>
      <c r="J9" s="88" t="s">
        <v>962</v>
      </c>
      <c r="K9" s="1098"/>
      <c r="L9" s="1099"/>
      <c r="M9" s="1099"/>
      <c r="N9" s="1099"/>
      <c r="O9" s="1100"/>
    </row>
    <row r="10" spans="1:18" s="1112" customFormat="1" ht="124.5" customHeight="1">
      <c r="A10" s="551"/>
      <c r="B10" s="1105" t="s">
        <v>1084</v>
      </c>
      <c r="C10" s="1106" t="s">
        <v>1085</v>
      </c>
      <c r="D10" s="1106"/>
      <c r="E10" s="1107" t="s">
        <v>49</v>
      </c>
      <c r="F10" s="1098">
        <v>0.2</v>
      </c>
      <c r="G10" s="1098">
        <v>0.3</v>
      </c>
      <c r="H10" s="1098">
        <v>0.5</v>
      </c>
      <c r="I10" s="1109" t="s">
        <v>1086</v>
      </c>
      <c r="J10" s="1106" t="s">
        <v>1087</v>
      </c>
      <c r="K10" s="1098"/>
      <c r="L10" s="1099"/>
      <c r="M10" s="1099"/>
      <c r="N10" s="1099"/>
      <c r="O10" s="1113"/>
    </row>
    <row r="11" spans="1:18" ht="89.25" customHeight="1">
      <c r="A11" s="548" t="s">
        <v>1088</v>
      </c>
      <c r="B11" s="89" t="s">
        <v>36</v>
      </c>
      <c r="C11" s="88" t="s">
        <v>1089</v>
      </c>
      <c r="D11" s="88" t="s">
        <v>1090</v>
      </c>
      <c r="E11" s="87" t="s">
        <v>21</v>
      </c>
      <c r="F11" s="87">
        <v>1</v>
      </c>
      <c r="G11" s="1114">
        <v>1</v>
      </c>
      <c r="H11" s="1114">
        <v>1</v>
      </c>
      <c r="I11" s="1097" t="s">
        <v>1091</v>
      </c>
      <c r="J11" s="88" t="s">
        <v>1092</v>
      </c>
      <c r="K11" s="1098"/>
      <c r="L11" s="1099"/>
      <c r="M11" s="1099"/>
      <c r="N11" s="1099"/>
      <c r="O11" s="1100"/>
    </row>
    <row r="12" spans="1:18" ht="89.25" customHeight="1">
      <c r="A12" s="548"/>
      <c r="B12" s="89" t="s">
        <v>41</v>
      </c>
      <c r="C12" s="88" t="s">
        <v>1093</v>
      </c>
      <c r="D12" s="88" t="s">
        <v>1094</v>
      </c>
      <c r="E12" s="87" t="s">
        <v>1095</v>
      </c>
      <c r="F12" s="91" t="s">
        <v>1096</v>
      </c>
      <c r="G12" s="91" t="s">
        <v>1096</v>
      </c>
      <c r="H12" s="91" t="s">
        <v>1096</v>
      </c>
      <c r="I12" s="1097" t="s">
        <v>1097</v>
      </c>
      <c r="J12" s="88" t="s">
        <v>1098</v>
      </c>
      <c r="K12" s="1098"/>
      <c r="L12" s="1099"/>
      <c r="M12" s="1099"/>
      <c r="N12" s="1099"/>
      <c r="O12" s="1100"/>
    </row>
    <row r="13" spans="1:18" ht="89.25" customHeight="1">
      <c r="A13" s="90" t="s">
        <v>1099</v>
      </c>
      <c r="B13" s="87" t="s">
        <v>53</v>
      </c>
      <c r="C13" s="88" t="s">
        <v>1100</v>
      </c>
      <c r="D13" s="88" t="s">
        <v>1101</v>
      </c>
      <c r="E13" s="87" t="s">
        <v>21</v>
      </c>
      <c r="F13" s="87">
        <v>4</v>
      </c>
      <c r="G13" s="87">
        <v>4</v>
      </c>
      <c r="H13" s="87">
        <v>4</v>
      </c>
      <c r="I13" s="1097" t="s">
        <v>1102</v>
      </c>
      <c r="J13" s="88" t="s">
        <v>962</v>
      </c>
      <c r="K13" s="1098"/>
      <c r="L13" s="1099"/>
      <c r="M13" s="1099"/>
      <c r="N13" s="1099"/>
      <c r="O13" s="1100"/>
    </row>
    <row r="14" spans="1:18" ht="89.25" customHeight="1">
      <c r="A14" s="90" t="s">
        <v>1103</v>
      </c>
      <c r="B14" s="89" t="s">
        <v>1104</v>
      </c>
      <c r="C14" s="88" t="s">
        <v>1105</v>
      </c>
      <c r="D14" s="88" t="s">
        <v>1106</v>
      </c>
      <c r="E14" s="87" t="s">
        <v>21</v>
      </c>
      <c r="F14" s="1114">
        <v>0</v>
      </c>
      <c r="G14" s="1114">
        <v>1</v>
      </c>
      <c r="H14" s="1114">
        <v>1</v>
      </c>
      <c r="I14" s="1097" t="s">
        <v>1107</v>
      </c>
      <c r="J14" s="88" t="s">
        <v>1108</v>
      </c>
      <c r="K14" s="1104"/>
      <c r="L14" s="1115"/>
      <c r="M14" s="1099"/>
      <c r="N14" s="1099"/>
      <c r="O14" s="1100"/>
    </row>
    <row r="15" spans="1:18">
      <c r="A15" s="1116"/>
      <c r="B15" s="1116"/>
      <c r="C15" s="1116"/>
      <c r="D15" s="1116"/>
      <c r="E15" s="1117"/>
      <c r="F15" s="1117"/>
      <c r="G15" s="1117"/>
      <c r="H15" s="1117"/>
      <c r="I15" s="1116"/>
      <c r="J15" s="1116"/>
    </row>
    <row r="16" spans="1:18">
      <c r="D16" s="88"/>
    </row>
  </sheetData>
  <mergeCells count="17">
    <mergeCell ref="A3:A4"/>
    <mergeCell ref="A11:A12"/>
    <mergeCell ref="A1:B2"/>
    <mergeCell ref="A5:A6"/>
    <mergeCell ref="A7:A10"/>
    <mergeCell ref="C1:O1"/>
    <mergeCell ref="C2:O2"/>
    <mergeCell ref="J3:J4"/>
    <mergeCell ref="I3:I4"/>
    <mergeCell ref="H3:H4"/>
    <mergeCell ref="F3:F4"/>
    <mergeCell ref="G3:G4"/>
    <mergeCell ref="E3:E4"/>
    <mergeCell ref="D3:D4"/>
    <mergeCell ref="B3:C4"/>
    <mergeCell ref="K3:N3"/>
    <mergeCell ref="O3:O4"/>
  </mergeCells>
  <pageMargins left="0.70866141732283472" right="0.70866141732283472" top="0.74803149606299213" bottom="0.74803149606299213" header="0.31496062992125984" footer="0.31496062992125984"/>
  <pageSetup scale="2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B02B7-9FE4-47AE-9305-4F676BC9B691}">
  <dimension ref="B1:S15"/>
  <sheetViews>
    <sheetView topLeftCell="K1" zoomScale="80" zoomScaleNormal="80" zoomScaleSheetLayoutView="106" workbookViewId="0">
      <selection activeCell="C1" sqref="A1:XFD1048576"/>
    </sheetView>
  </sheetViews>
  <sheetFormatPr defaultColWidth="11.42578125" defaultRowHeight="12.75"/>
  <cols>
    <col min="1" max="1" width="1.85546875" style="1122" customWidth="1"/>
    <col min="2" max="2" width="17.28515625" style="1122" customWidth="1"/>
    <col min="3" max="3" width="5.140625" style="1122" customWidth="1"/>
    <col min="4" max="4" width="38.7109375" style="1122" customWidth="1"/>
    <col min="5" max="5" width="29.28515625" style="1122" customWidth="1"/>
    <col min="6" max="6" width="26" style="1122" customWidth="1"/>
    <col min="7" max="9" width="18.28515625" style="1187" customWidth="1"/>
    <col min="10" max="10" width="21.5703125" style="1169" customWidth="1"/>
    <col min="11" max="11" width="77.85546875" style="1169" customWidth="1"/>
    <col min="12" max="12" width="15.42578125" style="1188" hidden="1" customWidth="1"/>
    <col min="13" max="13" width="22.5703125" style="1189" hidden="1" customWidth="1"/>
    <col min="14" max="14" width="24.42578125" style="1189" hidden="1" customWidth="1"/>
    <col min="15" max="15" width="27.85546875" style="1189" hidden="1" customWidth="1"/>
    <col min="16" max="16" width="12.85546875" style="1189" hidden="1" customWidth="1"/>
    <col min="17" max="17" width="22.85546875" style="1122" hidden="1" customWidth="1"/>
    <col min="18" max="18" width="37.85546875" style="1122" customWidth="1"/>
    <col min="19" max="16384" width="11.42578125" style="1122"/>
  </cols>
  <sheetData>
    <row r="1" spans="2:19" ht="18" customHeight="1">
      <c r="B1" s="1119" t="s">
        <v>1011</v>
      </c>
      <c r="C1" s="1120"/>
      <c r="D1" s="1120"/>
      <c r="E1" s="1120"/>
      <c r="F1" s="1120"/>
      <c r="G1" s="1120"/>
      <c r="H1" s="1120"/>
      <c r="I1" s="1120"/>
      <c r="J1" s="1120"/>
      <c r="K1" s="1120"/>
      <c r="L1" s="1120"/>
      <c r="M1" s="1120"/>
      <c r="N1" s="1120"/>
      <c r="O1" s="1120"/>
      <c r="P1" s="1120"/>
      <c r="Q1" s="1121"/>
    </row>
    <row r="2" spans="2:19" ht="36" customHeight="1">
      <c r="B2" s="1123" t="s">
        <v>1109</v>
      </c>
      <c r="C2" s="1124"/>
      <c r="D2" s="1124"/>
      <c r="E2" s="1124"/>
      <c r="F2" s="1124"/>
      <c r="G2" s="1124"/>
      <c r="H2" s="1124"/>
      <c r="I2" s="1124"/>
      <c r="J2" s="1124"/>
      <c r="K2" s="1124"/>
      <c r="L2" s="1125" t="s">
        <v>1</v>
      </c>
      <c r="M2" s="1126"/>
      <c r="N2" s="1126"/>
      <c r="O2" s="1126"/>
      <c r="P2" s="1127"/>
      <c r="Q2" s="975" t="s">
        <v>2</v>
      </c>
    </row>
    <row r="3" spans="2:19" ht="78" customHeight="1">
      <c r="B3" s="1128" t="s">
        <v>3</v>
      </c>
      <c r="C3" s="1129" t="s">
        <v>4</v>
      </c>
      <c r="D3" s="1130"/>
      <c r="E3" s="1131" t="s">
        <v>1110</v>
      </c>
      <c r="F3" s="1132" t="s">
        <v>1111</v>
      </c>
      <c r="G3" s="1132" t="s">
        <v>7</v>
      </c>
      <c r="H3" s="1132" t="s">
        <v>8</v>
      </c>
      <c r="I3" s="1132" t="s">
        <v>9</v>
      </c>
      <c r="J3" s="1131" t="s">
        <v>949</v>
      </c>
      <c r="K3" s="1133" t="s">
        <v>11</v>
      </c>
      <c r="L3" s="1134" t="s">
        <v>12</v>
      </c>
      <c r="M3" s="1135" t="s">
        <v>952</v>
      </c>
      <c r="N3" s="1135" t="s">
        <v>14</v>
      </c>
      <c r="O3" s="1135" t="s">
        <v>15</v>
      </c>
      <c r="P3" s="1136" t="s">
        <v>16</v>
      </c>
      <c r="Q3" s="1137"/>
    </row>
    <row r="4" spans="2:19" ht="105.75" customHeight="1">
      <c r="B4" s="1138" t="s">
        <v>1112</v>
      </c>
      <c r="C4" s="1139" t="s">
        <v>1017</v>
      </c>
      <c r="D4" s="1140" t="s">
        <v>1113</v>
      </c>
      <c r="E4" s="1139" t="s">
        <v>1114</v>
      </c>
      <c r="F4" s="1141" t="s">
        <v>49</v>
      </c>
      <c r="G4" s="1142">
        <v>0.8</v>
      </c>
      <c r="H4" s="1142">
        <v>0.9</v>
      </c>
      <c r="I4" s="1142">
        <v>1</v>
      </c>
      <c r="J4" s="1143" t="s">
        <v>1115</v>
      </c>
      <c r="K4" s="1144" t="s">
        <v>1116</v>
      </c>
      <c r="L4" s="1050"/>
      <c r="M4" s="1145"/>
      <c r="N4" s="1146"/>
      <c r="O4" s="1146"/>
      <c r="P4" s="1146"/>
      <c r="Q4" s="1147"/>
      <c r="R4" s="75"/>
    </row>
    <row r="5" spans="2:19" ht="138.75" customHeight="1">
      <c r="B5" s="1148"/>
      <c r="C5" s="1149" t="s">
        <v>1022</v>
      </c>
      <c r="D5" s="1140" t="s">
        <v>1117</v>
      </c>
      <c r="E5" s="1139" t="s">
        <v>1118</v>
      </c>
      <c r="F5" s="1141" t="s">
        <v>49</v>
      </c>
      <c r="G5" s="1142">
        <v>0.8</v>
      </c>
      <c r="H5" s="1142">
        <v>0.9</v>
      </c>
      <c r="I5" s="1142">
        <v>1</v>
      </c>
      <c r="J5" s="1143" t="s">
        <v>1119</v>
      </c>
      <c r="K5" s="1144" t="s">
        <v>1021</v>
      </c>
      <c r="L5" s="1150"/>
      <c r="M5" s="1145"/>
      <c r="N5" s="1146"/>
      <c r="O5" s="1146"/>
      <c r="P5" s="1146"/>
      <c r="Q5" s="1147"/>
      <c r="R5" s="75"/>
    </row>
    <row r="6" spans="2:19" ht="132.75" customHeight="1">
      <c r="B6" s="1151"/>
      <c r="C6" s="1152" t="s">
        <v>1027</v>
      </c>
      <c r="D6" s="1153" t="s">
        <v>1120</v>
      </c>
      <c r="E6" s="1154" t="s">
        <v>1121</v>
      </c>
      <c r="F6" s="1155" t="s">
        <v>49</v>
      </c>
      <c r="G6" s="1156">
        <v>1</v>
      </c>
      <c r="H6" s="1156">
        <v>1</v>
      </c>
      <c r="I6" s="1156">
        <v>1</v>
      </c>
      <c r="J6" s="1157" t="s">
        <v>1122</v>
      </c>
      <c r="K6" s="1158" t="s">
        <v>1116</v>
      </c>
      <c r="L6" s="1150"/>
      <c r="M6" s="1145"/>
      <c r="N6" s="1146"/>
      <c r="O6" s="1146"/>
      <c r="P6" s="1146"/>
      <c r="Q6" s="1147"/>
      <c r="R6" s="75"/>
    </row>
    <row r="7" spans="2:19" ht="110.25" customHeight="1">
      <c r="B7" s="1151"/>
      <c r="C7" s="1159" t="s">
        <v>1123</v>
      </c>
      <c r="D7" s="1159" t="s">
        <v>1124</v>
      </c>
      <c r="E7" s="1159" t="s">
        <v>1125</v>
      </c>
      <c r="F7" s="1056" t="s">
        <v>21</v>
      </c>
      <c r="G7" s="1144">
        <v>0</v>
      </c>
      <c r="H7" s="1144">
        <v>5</v>
      </c>
      <c r="I7" s="1144">
        <v>18</v>
      </c>
      <c r="J7" s="1160" t="s">
        <v>1126</v>
      </c>
      <c r="K7" s="1144" t="s">
        <v>1038</v>
      </c>
      <c r="L7" s="1150"/>
      <c r="M7" s="1161"/>
      <c r="N7" s="1162"/>
      <c r="O7" s="1162"/>
      <c r="P7" s="1162"/>
      <c r="Q7" s="1163"/>
    </row>
    <row r="8" spans="2:19" ht="66.75">
      <c r="B8" s="1151"/>
      <c r="C8" s="1159" t="s">
        <v>1127</v>
      </c>
      <c r="D8" s="1159" t="s">
        <v>1128</v>
      </c>
      <c r="E8" s="1159" t="s">
        <v>1129</v>
      </c>
      <c r="F8" s="1056" t="s">
        <v>21</v>
      </c>
      <c r="G8" s="1144">
        <v>1</v>
      </c>
      <c r="H8" s="1144">
        <v>0</v>
      </c>
      <c r="I8" s="1144">
        <v>1</v>
      </c>
      <c r="J8" s="1160" t="s">
        <v>1130</v>
      </c>
      <c r="K8" s="1144" t="s">
        <v>1131</v>
      </c>
      <c r="L8" s="1150"/>
      <c r="M8" s="1161"/>
      <c r="N8" s="1162"/>
      <c r="O8" s="1162"/>
      <c r="P8" s="1162"/>
      <c r="Q8" s="1163"/>
    </row>
    <row r="9" spans="2:19" ht="66.75">
      <c r="B9" s="1151" t="s">
        <v>1132</v>
      </c>
      <c r="C9" s="1152" t="s">
        <v>25</v>
      </c>
      <c r="D9" s="1152" t="s">
        <v>1133</v>
      </c>
      <c r="E9" s="1152" t="s">
        <v>1134</v>
      </c>
      <c r="F9" s="1056" t="s">
        <v>21</v>
      </c>
      <c r="G9" s="1144">
        <v>4</v>
      </c>
      <c r="H9" s="1144">
        <v>4</v>
      </c>
      <c r="I9" s="1144">
        <v>4</v>
      </c>
      <c r="J9" s="1160" t="s">
        <v>1135</v>
      </c>
      <c r="K9" s="1144" t="s">
        <v>1069</v>
      </c>
      <c r="L9" s="1150"/>
      <c r="M9" s="1164"/>
      <c r="N9" s="1162"/>
      <c r="O9" s="1162"/>
      <c r="P9" s="1162"/>
      <c r="Q9" s="1163"/>
    </row>
    <row r="10" spans="2:19" ht="120" customHeight="1">
      <c r="B10" s="1151"/>
      <c r="C10" s="1152" t="s">
        <v>30</v>
      </c>
      <c r="D10" s="1159" t="s">
        <v>1136</v>
      </c>
      <c r="E10" s="1152" t="s">
        <v>1134</v>
      </c>
      <c r="F10" s="1056" t="s">
        <v>21</v>
      </c>
      <c r="G10" s="1144">
        <v>4</v>
      </c>
      <c r="H10" s="1144">
        <v>4</v>
      </c>
      <c r="I10" s="1144">
        <v>4</v>
      </c>
      <c r="J10" s="1160" t="s">
        <v>1137</v>
      </c>
      <c r="K10" s="1144" t="s">
        <v>1069</v>
      </c>
      <c r="L10" s="1150"/>
      <c r="M10" s="1164"/>
      <c r="N10" s="1162"/>
      <c r="O10" s="1162"/>
      <c r="P10" s="1162"/>
      <c r="Q10" s="1163"/>
    </row>
    <row r="11" spans="2:19" ht="67.5" customHeight="1">
      <c r="B11" s="1165" t="s">
        <v>1138</v>
      </c>
      <c r="C11" s="1159" t="s">
        <v>36</v>
      </c>
      <c r="D11" s="1159" t="s">
        <v>1139</v>
      </c>
      <c r="E11" s="1159" t="s">
        <v>1140</v>
      </c>
      <c r="F11" s="1056" t="s">
        <v>21</v>
      </c>
      <c r="G11" s="1144">
        <v>0</v>
      </c>
      <c r="H11" s="1144">
        <v>0</v>
      </c>
      <c r="I11" s="1144">
        <v>1</v>
      </c>
      <c r="J11" s="1160" t="s">
        <v>1141</v>
      </c>
      <c r="K11" s="1144" t="s">
        <v>1034</v>
      </c>
      <c r="L11" s="1150"/>
      <c r="M11" s="1166"/>
      <c r="N11" s="1162"/>
      <c r="O11" s="1162"/>
      <c r="P11" s="1162"/>
      <c r="Q11" s="1163"/>
    </row>
    <row r="12" spans="2:19" s="1170" customFormat="1" ht="106.5" customHeight="1">
      <c r="B12" s="1167" t="s">
        <v>1142</v>
      </c>
      <c r="C12" s="1152" t="s">
        <v>53</v>
      </c>
      <c r="D12" s="1152" t="s">
        <v>1143</v>
      </c>
      <c r="E12" s="1152" t="s">
        <v>1144</v>
      </c>
      <c r="F12" s="1056" t="s">
        <v>21</v>
      </c>
      <c r="G12" s="1144">
        <v>0</v>
      </c>
      <c r="H12" s="1144">
        <v>0</v>
      </c>
      <c r="I12" s="1144">
        <v>1</v>
      </c>
      <c r="J12" s="1160" t="s">
        <v>1145</v>
      </c>
      <c r="K12" s="1144" t="s">
        <v>1034</v>
      </c>
      <c r="L12" s="1150"/>
      <c r="M12" s="1166"/>
      <c r="N12" s="1162"/>
      <c r="O12" s="1162"/>
      <c r="P12" s="1168"/>
      <c r="Q12" s="1163"/>
      <c r="R12" s="1169" t="s">
        <v>1146</v>
      </c>
      <c r="S12" s="1122"/>
    </row>
    <row r="13" spans="2:19" ht="105.75" customHeight="1">
      <c r="B13" s="1171" t="s">
        <v>1147</v>
      </c>
      <c r="C13" s="1152" t="s">
        <v>1104</v>
      </c>
      <c r="D13" s="1152" t="s">
        <v>1148</v>
      </c>
      <c r="E13" s="1144" t="s">
        <v>1134</v>
      </c>
      <c r="F13" s="1056" t="s">
        <v>21</v>
      </c>
      <c r="G13" s="1144">
        <v>4</v>
      </c>
      <c r="H13" s="1144">
        <v>4</v>
      </c>
      <c r="I13" s="1144">
        <v>4</v>
      </c>
      <c r="J13" s="1160" t="s">
        <v>1149</v>
      </c>
      <c r="K13" s="1144" t="s">
        <v>962</v>
      </c>
      <c r="L13" s="1150"/>
      <c r="M13" s="1172"/>
      <c r="N13" s="1162"/>
      <c r="O13" s="1173"/>
      <c r="P13" s="1173"/>
      <c r="Q13" s="1163"/>
    </row>
    <row r="14" spans="2:19" ht="69" customHeight="1">
      <c r="B14" s="1171"/>
      <c r="C14" s="1174" t="s">
        <v>1150</v>
      </c>
      <c r="D14" s="1174" t="s">
        <v>1151</v>
      </c>
      <c r="E14" s="1175" t="s">
        <v>1152</v>
      </c>
      <c r="F14" s="1056" t="s">
        <v>21</v>
      </c>
      <c r="G14" s="1144">
        <v>1</v>
      </c>
      <c r="H14" s="1144">
        <v>1</v>
      </c>
      <c r="I14" s="1144">
        <v>1</v>
      </c>
      <c r="J14" s="1176" t="s">
        <v>1153</v>
      </c>
      <c r="K14" s="1144" t="s">
        <v>1154</v>
      </c>
      <c r="L14" s="1150"/>
      <c r="M14" s="1166"/>
      <c r="N14" s="1162"/>
      <c r="O14" s="1162"/>
      <c r="P14" s="1162"/>
      <c r="Q14" s="1163"/>
    </row>
    <row r="15" spans="2:19" ht="44.25">
      <c r="B15" s="1177"/>
      <c r="C15" s="1178" t="s">
        <v>1155</v>
      </c>
      <c r="D15" s="1179" t="s">
        <v>1156</v>
      </c>
      <c r="E15" s="1180" t="s">
        <v>1157</v>
      </c>
      <c r="F15" s="1181" t="s">
        <v>21</v>
      </c>
      <c r="G15" s="1182">
        <v>1</v>
      </c>
      <c r="H15" s="1182">
        <v>0</v>
      </c>
      <c r="I15" s="1182">
        <v>1</v>
      </c>
      <c r="J15" s="1183" t="s">
        <v>1158</v>
      </c>
      <c r="K15" s="1144" t="s">
        <v>1154</v>
      </c>
      <c r="L15" s="1150"/>
      <c r="M15" s="1184"/>
      <c r="N15" s="1185"/>
      <c r="O15" s="1185"/>
      <c r="P15" s="1185"/>
      <c r="Q15" s="1186"/>
    </row>
  </sheetData>
  <autoFilter ref="B1:Q15"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8">
    <mergeCell ref="B9:B10"/>
    <mergeCell ref="B13:B15"/>
    <mergeCell ref="B1:Q1"/>
    <mergeCell ref="B2:K2"/>
    <mergeCell ref="Q2:Q3"/>
    <mergeCell ref="C3:D3"/>
    <mergeCell ref="B4:B8"/>
    <mergeCell ref="L2:P2"/>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5" min="1"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5CBEDB-FB0F-4492-8F97-593695F2B770}"/>
</file>

<file path=customXml/itemProps2.xml><?xml version="1.0" encoding="utf-8"?>
<ds:datastoreItem xmlns:ds="http://schemas.openxmlformats.org/officeDocument/2006/customXml" ds:itemID="{20EB8861-FE21-49E2-8891-F5EEAB0B663A}"/>
</file>

<file path=customXml/itemProps3.xml><?xml version="1.0" encoding="utf-8"?>
<ds:datastoreItem xmlns:ds="http://schemas.openxmlformats.org/officeDocument/2006/customXml" ds:itemID="{228B4381-06CD-4E0A-9CB1-A1E0DA4C942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
  <cp:revision/>
  <dcterms:created xsi:type="dcterms:W3CDTF">2014-02-06T20:34:09Z</dcterms:created>
  <dcterms:modified xsi:type="dcterms:W3CDTF">2023-11-15T22:04:09Z</dcterms:modified>
  <cp:category/>
  <cp:contentStatus/>
</cp:coreProperties>
</file>